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01_KR\1001 INTERNETAUFTRITT, VERKEHRSZAHLEN, PRR\EXCEL VERKEHR\2026\"/>
    </mc:Choice>
  </mc:AlternateContent>
  <xr:revisionPtr revIDLastSave="0" documentId="13_ncr:1_{541FDCF8-BEC1-404C-80F3-8FFCE85D8610}" xr6:coauthVersionLast="47" xr6:coauthVersionMax="47" xr10:uidLastSave="{00000000-0000-0000-0000-000000000000}"/>
  <bookViews>
    <workbookView xWindow="-23148" yWindow="2844" windowWidth="23256" windowHeight="12456" xr2:uid="{00000000-000D-0000-FFFF-FFFF00000000}"/>
  </bookViews>
  <sheets>
    <sheet name="DE_VIE Gruppe inkl. MLA und KSC" sheetId="1" r:id="rId1"/>
    <sheet name="DE_VIE only" sheetId="6" r:id="rId2"/>
    <sheet name="EN_VIE Group incl. MLA and KSC" sheetId="3" r:id="rId3"/>
    <sheet name="EN_VIE only" sheetId="4" r:id="rId4"/>
  </sheets>
  <externalReferences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1" l="1"/>
  <c r="N16" i="6" s="1"/>
  <c r="N16" i="4" s="1"/>
  <c r="B22" i="4"/>
  <c r="B17" i="4"/>
  <c r="B18" i="4"/>
  <c r="B19" i="4"/>
  <c r="B20" i="4"/>
  <c r="B21" i="4"/>
  <c r="B16" i="4"/>
  <c r="B17" i="6"/>
  <c r="B18" i="6"/>
  <c r="B19" i="6"/>
  <c r="B20" i="6"/>
  <c r="B21" i="6"/>
  <c r="B16" i="6"/>
  <c r="B42" i="6"/>
  <c r="B22" i="6"/>
  <c r="N42" i="6"/>
  <c r="N22" i="6"/>
  <c r="N22" i="4" s="1"/>
  <c r="N17" i="6"/>
  <c r="N18" i="6"/>
  <c r="N19" i="6"/>
  <c r="N20" i="6"/>
  <c r="N21" i="6"/>
  <c r="N36" i="4"/>
  <c r="N21" i="4"/>
  <c r="N20" i="4"/>
  <c r="N19" i="4"/>
  <c r="N18" i="4"/>
  <c r="N17" i="4"/>
  <c r="N14" i="4"/>
  <c r="N13" i="4"/>
  <c r="N12" i="4"/>
  <c r="N11" i="4"/>
  <c r="N10" i="4"/>
  <c r="N9" i="4"/>
  <c r="N8" i="4"/>
  <c r="B14" i="4"/>
  <c r="B9" i="4"/>
  <c r="B10" i="4"/>
  <c r="B11" i="4"/>
  <c r="B12" i="4"/>
  <c r="B13" i="4"/>
  <c r="B8" i="4"/>
  <c r="P35" i="3"/>
  <c r="P34" i="3"/>
  <c r="P33" i="3"/>
  <c r="P32" i="3"/>
  <c r="P31" i="3"/>
  <c r="P30" i="3"/>
  <c r="P28" i="3"/>
  <c r="P26" i="3"/>
  <c r="P24" i="3"/>
  <c r="P23" i="3"/>
  <c r="P21" i="3"/>
  <c r="P20" i="3"/>
  <c r="P19" i="3"/>
  <c r="P18" i="3"/>
  <c r="P17" i="3"/>
  <c r="P16" i="3"/>
  <c r="P14" i="3"/>
  <c r="P13" i="3"/>
  <c r="P12" i="3"/>
  <c r="P11" i="3"/>
  <c r="P10" i="3"/>
  <c r="N35" i="3"/>
  <c r="N34" i="3"/>
  <c r="N33" i="3"/>
  <c r="N32" i="3"/>
  <c r="N31" i="3"/>
  <c r="N30" i="3"/>
  <c r="N28" i="3"/>
  <c r="N26" i="3"/>
  <c r="N24" i="3"/>
  <c r="N23" i="3"/>
  <c r="N21" i="3"/>
  <c r="N20" i="3"/>
  <c r="N19" i="3"/>
  <c r="N18" i="3"/>
  <c r="N17" i="3"/>
  <c r="N16" i="3"/>
  <c r="N14" i="3"/>
  <c r="N13" i="3"/>
  <c r="N12" i="3"/>
  <c r="N11" i="3"/>
  <c r="N10" i="3"/>
  <c r="N9" i="3"/>
  <c r="O35" i="3"/>
  <c r="O34" i="3"/>
  <c r="O33" i="3"/>
  <c r="O32" i="3"/>
  <c r="O31" i="3"/>
  <c r="O30" i="3"/>
  <c r="O28" i="3"/>
  <c r="O26" i="3"/>
  <c r="O24" i="3"/>
  <c r="O23" i="3"/>
  <c r="O21" i="3"/>
  <c r="O20" i="3"/>
  <c r="O19" i="3"/>
  <c r="O18" i="3"/>
  <c r="O17" i="3"/>
  <c r="O16" i="3"/>
  <c r="O14" i="3"/>
  <c r="O13" i="3"/>
  <c r="O12" i="3"/>
  <c r="O11" i="3"/>
  <c r="O10" i="3"/>
  <c r="O9" i="3"/>
  <c r="B31" i="3"/>
  <c r="B32" i="3"/>
  <c r="B33" i="3"/>
  <c r="B34" i="3"/>
  <c r="B35" i="3"/>
  <c r="B30" i="3"/>
  <c r="B24" i="3"/>
  <c r="B26" i="3"/>
  <c r="B28" i="3"/>
  <c r="B23" i="3"/>
  <c r="B17" i="3"/>
  <c r="B18" i="3"/>
  <c r="B19" i="3"/>
  <c r="B20" i="3"/>
  <c r="B21" i="3"/>
  <c r="B16" i="3"/>
  <c r="B10" i="3"/>
  <c r="B11" i="3"/>
  <c r="B12" i="3"/>
  <c r="B13" i="3"/>
  <c r="B14" i="3"/>
  <c r="B9" i="3"/>
  <c r="N13" i="6"/>
  <c r="N12" i="6"/>
  <c r="N11" i="6"/>
  <c r="N10" i="6"/>
  <c r="N14" i="6" s="1"/>
  <c r="N9" i="6"/>
  <c r="N8" i="6"/>
  <c r="B14" i="6"/>
  <c r="B12" i="6"/>
  <c r="B9" i="6"/>
  <c r="B10" i="6"/>
  <c r="B11" i="6"/>
  <c r="B13" i="6"/>
  <c r="B8" i="6"/>
  <c r="P35" i="1"/>
  <c r="P34" i="1"/>
  <c r="P33" i="1"/>
  <c r="P32" i="1"/>
  <c r="P31" i="1"/>
  <c r="P30" i="1"/>
  <c r="P28" i="1"/>
  <c r="P26" i="1"/>
  <c r="P24" i="1"/>
  <c r="P23" i="1"/>
  <c r="P21" i="1"/>
  <c r="P20" i="1"/>
  <c r="P19" i="1"/>
  <c r="P18" i="1"/>
  <c r="P17" i="1"/>
  <c r="P16" i="1"/>
  <c r="P10" i="1"/>
  <c r="P11" i="1"/>
  <c r="P12" i="1"/>
  <c r="P13" i="1"/>
  <c r="P14" i="1"/>
  <c r="N35" i="1"/>
  <c r="N34" i="1"/>
  <c r="N33" i="1"/>
  <c r="N32" i="1"/>
  <c r="N31" i="1"/>
  <c r="N30" i="1"/>
  <c r="N28" i="1"/>
  <c r="N26" i="1"/>
  <c r="N24" i="1"/>
  <c r="N23" i="1"/>
  <c r="N21" i="1"/>
  <c r="N20" i="1"/>
  <c r="N19" i="1"/>
  <c r="N18" i="1"/>
  <c r="N17" i="1"/>
  <c r="N16" i="1"/>
  <c r="N10" i="1"/>
  <c r="N11" i="1"/>
  <c r="N12" i="1"/>
  <c r="N13" i="1"/>
  <c r="N14" i="1"/>
  <c r="N9" i="1"/>
  <c r="O31" i="1"/>
  <c r="O32" i="1"/>
  <c r="O33" i="1"/>
  <c r="O34" i="1"/>
  <c r="O35" i="1"/>
  <c r="O30" i="1"/>
  <c r="O24" i="1"/>
  <c r="O26" i="1"/>
  <c r="O28" i="1"/>
  <c r="O23" i="1"/>
  <c r="O17" i="1"/>
  <c r="O18" i="1"/>
  <c r="O19" i="1"/>
  <c r="O20" i="1"/>
  <c r="O21" i="1"/>
  <c r="O16" i="1"/>
  <c r="O10" i="1"/>
  <c r="O11" i="1"/>
  <c r="O12" i="1"/>
  <c r="O13" i="1"/>
  <c r="O14" i="1"/>
  <c r="O9" i="1"/>
  <c r="O42" i="1"/>
  <c r="M29" i="4"/>
  <c r="M30" i="4"/>
  <c r="M31" i="4"/>
  <c r="M32" i="4"/>
  <c r="M33" i="4"/>
  <c r="M28" i="4"/>
  <c r="M64" i="3"/>
  <c r="M65" i="3"/>
  <c r="M66" i="3"/>
  <c r="M67" i="3"/>
  <c r="M68" i="3"/>
  <c r="M63" i="3"/>
  <c r="M57" i="3"/>
  <c r="M59" i="3"/>
  <c r="M61" i="3"/>
  <c r="M56" i="3"/>
  <c r="M50" i="3"/>
  <c r="M51" i="3"/>
  <c r="M52" i="3"/>
  <c r="M53" i="3"/>
  <c r="M54" i="3"/>
  <c r="M49" i="3"/>
  <c r="M43" i="3"/>
  <c r="M44" i="3"/>
  <c r="M45" i="3"/>
  <c r="M46" i="3"/>
  <c r="M47" i="3"/>
  <c r="M42" i="3"/>
  <c r="M29" i="6"/>
  <c r="M30" i="6"/>
  <c r="M31" i="6"/>
  <c r="M32" i="6"/>
  <c r="M33" i="6"/>
  <c r="M28" i="6"/>
  <c r="N64" i="1"/>
  <c r="N65" i="1"/>
  <c r="N66" i="1"/>
  <c r="N67" i="1"/>
  <c r="N68" i="1"/>
  <c r="N63" i="1"/>
  <c r="N57" i="1"/>
  <c r="N59" i="1"/>
  <c r="N61" i="1"/>
  <c r="N56" i="1"/>
  <c r="N50" i="1"/>
  <c r="N51" i="1"/>
  <c r="N52" i="1"/>
  <c r="N53" i="1"/>
  <c r="N54" i="1"/>
  <c r="N49" i="1"/>
  <c r="N43" i="1"/>
  <c r="N44" i="1"/>
  <c r="N45" i="1"/>
  <c r="N46" i="1"/>
  <c r="N47" i="1"/>
  <c r="N42" i="1"/>
  <c r="L29" i="4"/>
  <c r="L30" i="4"/>
  <c r="L31" i="4"/>
  <c r="L32" i="4"/>
  <c r="L33" i="4"/>
  <c r="L28" i="4"/>
  <c r="L64" i="3"/>
  <c r="L65" i="3"/>
  <c r="L66" i="3"/>
  <c r="L67" i="3"/>
  <c r="L68" i="3"/>
  <c r="L63" i="3"/>
  <c r="L57" i="3"/>
  <c r="L59" i="3"/>
  <c r="L61" i="3"/>
  <c r="L56" i="3"/>
  <c r="L50" i="3"/>
  <c r="L51" i="3"/>
  <c r="L52" i="3"/>
  <c r="L53" i="3"/>
  <c r="L54" i="3"/>
  <c r="L49" i="3"/>
  <c r="L43" i="3"/>
  <c r="L44" i="3"/>
  <c r="L45" i="3"/>
  <c r="L46" i="3"/>
  <c r="L47" i="3"/>
  <c r="L42" i="3"/>
  <c r="L29" i="6"/>
  <c r="L30" i="6"/>
  <c r="L31" i="6"/>
  <c r="L32" i="6"/>
  <c r="L33" i="6"/>
  <c r="L28" i="6"/>
  <c r="K29" i="4"/>
  <c r="K30" i="4"/>
  <c r="K31" i="4"/>
  <c r="K32" i="4"/>
  <c r="K33" i="4"/>
  <c r="K28" i="4"/>
  <c r="K64" i="3"/>
  <c r="K65" i="3"/>
  <c r="K66" i="3"/>
  <c r="K67" i="3"/>
  <c r="K68" i="3"/>
  <c r="K63" i="3"/>
  <c r="K57" i="3"/>
  <c r="K59" i="3"/>
  <c r="K61" i="3"/>
  <c r="K56" i="3"/>
  <c r="K50" i="3"/>
  <c r="K51" i="3"/>
  <c r="K52" i="3"/>
  <c r="K53" i="3"/>
  <c r="K54" i="3"/>
  <c r="K49" i="3"/>
  <c r="K43" i="3"/>
  <c r="K44" i="3"/>
  <c r="K45" i="3"/>
  <c r="K46" i="3"/>
  <c r="K47" i="3"/>
  <c r="K42" i="3"/>
  <c r="K29" i="6"/>
  <c r="K30" i="6"/>
  <c r="K31" i="6"/>
  <c r="K32" i="6"/>
  <c r="K33" i="6"/>
  <c r="K28" i="6"/>
  <c r="J28" i="4"/>
  <c r="J29" i="4"/>
  <c r="J30" i="4"/>
  <c r="J31" i="4"/>
  <c r="J32" i="4"/>
  <c r="J33" i="4"/>
  <c r="P9" i="3" l="1"/>
  <c r="K34" i="6"/>
  <c r="K34" i="4" s="1"/>
  <c r="L34" i="6"/>
  <c r="L34" i="4" s="1"/>
  <c r="M34" i="6"/>
  <c r="M34" i="4" s="1"/>
  <c r="N42" i="3"/>
  <c r="J64" i="3"/>
  <c r="J65" i="3"/>
  <c r="J66" i="3"/>
  <c r="J67" i="3"/>
  <c r="J68" i="3"/>
  <c r="J63" i="3"/>
  <c r="J57" i="3"/>
  <c r="J59" i="3"/>
  <c r="J61" i="3"/>
  <c r="J56" i="3"/>
  <c r="J50" i="3"/>
  <c r="J51" i="3"/>
  <c r="J52" i="3"/>
  <c r="J53" i="3"/>
  <c r="J54" i="3"/>
  <c r="J49" i="3"/>
  <c r="J43" i="3"/>
  <c r="J44" i="3"/>
  <c r="J45" i="3"/>
  <c r="J46" i="3"/>
  <c r="J47" i="3"/>
  <c r="J42" i="3"/>
  <c r="J29" i="6"/>
  <c r="J30" i="6"/>
  <c r="J31" i="6"/>
  <c r="J32" i="6"/>
  <c r="J33" i="6"/>
  <c r="J28" i="6"/>
  <c r="G67" i="3"/>
  <c r="G63" i="3"/>
  <c r="G47" i="3"/>
  <c r="G32" i="4"/>
  <c r="G31" i="4"/>
  <c r="G42" i="3"/>
  <c r="I29" i="4"/>
  <c r="I30" i="4"/>
  <c r="I31" i="4"/>
  <c r="I32" i="4"/>
  <c r="I33" i="4"/>
  <c r="I28" i="4"/>
  <c r="I64" i="3"/>
  <c r="I65" i="3"/>
  <c r="I66" i="3"/>
  <c r="I67" i="3"/>
  <c r="I68" i="3"/>
  <c r="I63" i="3"/>
  <c r="I57" i="3"/>
  <c r="I59" i="3"/>
  <c r="I61" i="3"/>
  <c r="I56" i="3"/>
  <c r="I50" i="3"/>
  <c r="I51" i="3"/>
  <c r="I52" i="3"/>
  <c r="I53" i="3"/>
  <c r="I54" i="3"/>
  <c r="I49" i="3"/>
  <c r="I43" i="3"/>
  <c r="I44" i="3"/>
  <c r="I45" i="3"/>
  <c r="I46" i="3"/>
  <c r="I47" i="3"/>
  <c r="I42" i="3"/>
  <c r="I29" i="6"/>
  <c r="I30" i="6"/>
  <c r="I31" i="6"/>
  <c r="I32" i="6"/>
  <c r="I33" i="6"/>
  <c r="I28" i="6"/>
  <c r="O49" i="1"/>
  <c r="P49" i="1" s="1"/>
  <c r="S167" i="4"/>
  <c r="H33" i="4"/>
  <c r="H29" i="4"/>
  <c r="H30" i="4"/>
  <c r="H31" i="4"/>
  <c r="H32" i="4"/>
  <c r="H28" i="4"/>
  <c r="H64" i="3"/>
  <c r="H65" i="3"/>
  <c r="H66" i="3"/>
  <c r="H67" i="3"/>
  <c r="H68" i="3"/>
  <c r="H63" i="3"/>
  <c r="H57" i="3"/>
  <c r="H59" i="3"/>
  <c r="H61" i="3"/>
  <c r="H56" i="3"/>
  <c r="H50" i="3"/>
  <c r="H51" i="3"/>
  <c r="H52" i="3"/>
  <c r="H53" i="3"/>
  <c r="H54" i="3"/>
  <c r="H49" i="3"/>
  <c r="H43" i="3"/>
  <c r="H44" i="3"/>
  <c r="H45" i="3"/>
  <c r="H46" i="3"/>
  <c r="H47" i="3"/>
  <c r="H42" i="3"/>
  <c r="H29" i="6"/>
  <c r="H30" i="6"/>
  <c r="H31" i="6"/>
  <c r="H32" i="6"/>
  <c r="H33" i="6"/>
  <c r="H28" i="6"/>
  <c r="G29" i="4"/>
  <c r="G30" i="4"/>
  <c r="G28" i="4"/>
  <c r="G64" i="3"/>
  <c r="G65" i="3"/>
  <c r="G66" i="3"/>
  <c r="G68" i="3"/>
  <c r="G57" i="3"/>
  <c r="G59" i="3"/>
  <c r="G61" i="3"/>
  <c r="G56" i="3"/>
  <c r="G50" i="3"/>
  <c r="G51" i="3"/>
  <c r="G52" i="3"/>
  <c r="G53" i="3"/>
  <c r="G54" i="3"/>
  <c r="G49" i="3"/>
  <c r="G43" i="3"/>
  <c r="G44" i="3"/>
  <c r="G46" i="3"/>
  <c r="G29" i="6"/>
  <c r="G30" i="6"/>
  <c r="G32" i="6"/>
  <c r="J34" i="6" l="1"/>
  <c r="I34" i="6"/>
  <c r="H34" i="6"/>
  <c r="G31" i="6"/>
  <c r="G45" i="3"/>
  <c r="G33" i="4"/>
  <c r="G28" i="6"/>
  <c r="G33" i="6"/>
  <c r="F29" i="4"/>
  <c r="F30" i="4"/>
  <c r="F31" i="4"/>
  <c r="F32" i="4"/>
  <c r="F33" i="4"/>
  <c r="F28" i="4"/>
  <c r="N63" i="3"/>
  <c r="F64" i="3"/>
  <c r="F65" i="3"/>
  <c r="F66" i="3"/>
  <c r="F67" i="3"/>
  <c r="F68" i="3"/>
  <c r="F63" i="3"/>
  <c r="F57" i="3"/>
  <c r="F59" i="3"/>
  <c r="F61" i="3"/>
  <c r="F56" i="3"/>
  <c r="F50" i="3"/>
  <c r="F51" i="3"/>
  <c r="F52" i="3"/>
  <c r="F53" i="3"/>
  <c r="F54" i="3"/>
  <c r="F49" i="3"/>
  <c r="F43" i="3"/>
  <c r="F44" i="3"/>
  <c r="F45" i="3"/>
  <c r="F46" i="3"/>
  <c r="F47" i="3"/>
  <c r="F42" i="3"/>
  <c r="F29" i="6"/>
  <c r="F30" i="6"/>
  <c r="F31" i="6"/>
  <c r="F32" i="6"/>
  <c r="F33" i="6"/>
  <c r="F28" i="6"/>
  <c r="E29" i="4"/>
  <c r="E30" i="4"/>
  <c r="E31" i="4"/>
  <c r="E32" i="4"/>
  <c r="E33" i="4"/>
  <c r="E28" i="4"/>
  <c r="E64" i="3"/>
  <c r="E65" i="3"/>
  <c r="E66" i="3"/>
  <c r="E67" i="3"/>
  <c r="E68" i="3"/>
  <c r="E63" i="3"/>
  <c r="E57" i="3"/>
  <c r="E59" i="3"/>
  <c r="E61" i="3"/>
  <c r="E56" i="3"/>
  <c r="E50" i="3"/>
  <c r="E51" i="3"/>
  <c r="E52" i="3"/>
  <c r="E53" i="3"/>
  <c r="E54" i="3"/>
  <c r="E49" i="3"/>
  <c r="E43" i="3"/>
  <c r="E44" i="3"/>
  <c r="E45" i="3"/>
  <c r="E46" i="3"/>
  <c r="E47" i="3"/>
  <c r="E42" i="3"/>
  <c r="E29" i="6"/>
  <c r="E30" i="6"/>
  <c r="E31" i="6"/>
  <c r="E32" i="6"/>
  <c r="E33" i="6"/>
  <c r="E28" i="6"/>
  <c r="D29" i="6"/>
  <c r="D30" i="6"/>
  <c r="D31" i="6"/>
  <c r="D32" i="6"/>
  <c r="D33" i="6"/>
  <c r="D28" i="6"/>
  <c r="D29" i="4"/>
  <c r="D64" i="3"/>
  <c r="D65" i="3"/>
  <c r="D66" i="3"/>
  <c r="D67" i="3"/>
  <c r="D68" i="3"/>
  <c r="D63" i="3"/>
  <c r="D57" i="3"/>
  <c r="D59" i="3"/>
  <c r="D61" i="3"/>
  <c r="D56" i="3"/>
  <c r="C57" i="3"/>
  <c r="D50" i="3"/>
  <c r="D51" i="3"/>
  <c r="D52" i="3"/>
  <c r="D53" i="3"/>
  <c r="D54" i="3"/>
  <c r="D49" i="3"/>
  <c r="D43" i="3"/>
  <c r="D44" i="3"/>
  <c r="D30" i="4" s="1"/>
  <c r="D45" i="3"/>
  <c r="D31" i="4" s="1"/>
  <c r="D46" i="3"/>
  <c r="D32" i="4" s="1"/>
  <c r="D47" i="3"/>
  <c r="D33" i="4" s="1"/>
  <c r="D42" i="3"/>
  <c r="D28" i="4" s="1"/>
  <c r="N75" i="1"/>
  <c r="J34" i="4" l="1"/>
  <c r="H34" i="4"/>
  <c r="I34" i="4"/>
  <c r="G34" i="6"/>
  <c r="F34" i="6"/>
  <c r="E34" i="6"/>
  <c r="D34" i="6"/>
  <c r="C64" i="3"/>
  <c r="C65" i="3"/>
  <c r="C66" i="3"/>
  <c r="C67" i="3"/>
  <c r="C68" i="3"/>
  <c r="C63" i="3"/>
  <c r="C59" i="3"/>
  <c r="C61" i="3"/>
  <c r="C56" i="3"/>
  <c r="C54" i="3"/>
  <c r="C50" i="3"/>
  <c r="C51" i="3"/>
  <c r="C52" i="3"/>
  <c r="C53" i="3"/>
  <c r="C49" i="3"/>
  <c r="C43" i="3"/>
  <c r="C29" i="4" s="1"/>
  <c r="C44" i="3"/>
  <c r="C30" i="4" s="1"/>
  <c r="C45" i="3"/>
  <c r="C31" i="4" s="1"/>
  <c r="C46" i="3"/>
  <c r="C32" i="4" s="1"/>
  <c r="C47" i="3"/>
  <c r="C33" i="4" s="1"/>
  <c r="C42" i="3"/>
  <c r="C28" i="4" s="1"/>
  <c r="B28" i="6"/>
  <c r="C29" i="6"/>
  <c r="C30" i="6"/>
  <c r="C31" i="6"/>
  <c r="C32" i="6"/>
  <c r="C33" i="6"/>
  <c r="C28" i="6"/>
  <c r="G34" i="4" l="1"/>
  <c r="F34" i="4"/>
  <c r="D34" i="4"/>
  <c r="E34" i="4"/>
  <c r="N28" i="6"/>
  <c r="C34" i="6"/>
  <c r="B46" i="1"/>
  <c r="C34" i="4" l="1"/>
  <c r="M49" i="4"/>
  <c r="M37" i="4" s="1"/>
  <c r="M50" i="4"/>
  <c r="M38" i="4" s="1"/>
  <c r="M51" i="4"/>
  <c r="M39" i="4" s="1"/>
  <c r="M52" i="4"/>
  <c r="M40" i="4" s="1"/>
  <c r="M53" i="4"/>
  <c r="M41" i="4" s="1"/>
  <c r="M48" i="4"/>
  <c r="M36" i="4" s="1"/>
  <c r="L49" i="4"/>
  <c r="L37" i="4" s="1"/>
  <c r="L50" i="4"/>
  <c r="L38" i="4" s="1"/>
  <c r="L51" i="4"/>
  <c r="L39" i="4" s="1"/>
  <c r="L52" i="4"/>
  <c r="L40" i="4" s="1"/>
  <c r="L53" i="4"/>
  <c r="L41" i="4" s="1"/>
  <c r="L48" i="4"/>
  <c r="L36" i="4" s="1"/>
  <c r="K49" i="4"/>
  <c r="K37" i="4" s="1"/>
  <c r="K50" i="4"/>
  <c r="K38" i="4" s="1"/>
  <c r="K51" i="4"/>
  <c r="K39" i="4" s="1"/>
  <c r="K52" i="4"/>
  <c r="K40" i="4" s="1"/>
  <c r="K53" i="4"/>
  <c r="K41" i="4" s="1"/>
  <c r="K48" i="4"/>
  <c r="K36" i="4" s="1"/>
  <c r="J49" i="4"/>
  <c r="J37" i="4" s="1"/>
  <c r="J50" i="4"/>
  <c r="J38" i="4" s="1"/>
  <c r="J51" i="4"/>
  <c r="J39" i="4" s="1"/>
  <c r="J52" i="4"/>
  <c r="J40" i="4" s="1"/>
  <c r="J53" i="4"/>
  <c r="J41" i="4" s="1"/>
  <c r="J48" i="4"/>
  <c r="J36" i="4" s="1"/>
  <c r="I49" i="4"/>
  <c r="I37" i="4" s="1"/>
  <c r="I50" i="4"/>
  <c r="I38" i="4" s="1"/>
  <c r="I51" i="4"/>
  <c r="I39" i="4" s="1"/>
  <c r="I52" i="4"/>
  <c r="I40" i="4" s="1"/>
  <c r="I53" i="4"/>
  <c r="I41" i="4" s="1"/>
  <c r="I48" i="4"/>
  <c r="I36" i="4" s="1"/>
  <c r="H49" i="4"/>
  <c r="H37" i="4" s="1"/>
  <c r="H50" i="4"/>
  <c r="H38" i="4" s="1"/>
  <c r="H51" i="4"/>
  <c r="H39" i="4" s="1"/>
  <c r="H52" i="4"/>
  <c r="H40" i="4" s="1"/>
  <c r="H53" i="4"/>
  <c r="H41" i="4" s="1"/>
  <c r="H48" i="4"/>
  <c r="H36" i="4" s="1"/>
  <c r="G49" i="4"/>
  <c r="G37" i="4" s="1"/>
  <c r="G50" i="4"/>
  <c r="G38" i="4" s="1"/>
  <c r="G51" i="4"/>
  <c r="G39" i="4" s="1"/>
  <c r="G52" i="4"/>
  <c r="G40" i="4" s="1"/>
  <c r="G53" i="4"/>
  <c r="G41" i="4" s="1"/>
  <c r="G48" i="4"/>
  <c r="G36" i="4" s="1"/>
  <c r="F49" i="4"/>
  <c r="F37" i="4" s="1"/>
  <c r="F50" i="4"/>
  <c r="F38" i="4" s="1"/>
  <c r="F51" i="4"/>
  <c r="F39" i="4" s="1"/>
  <c r="F52" i="4"/>
  <c r="F40" i="4" s="1"/>
  <c r="F53" i="4"/>
  <c r="F41" i="4" s="1"/>
  <c r="F48" i="4"/>
  <c r="F36" i="4" s="1"/>
  <c r="E49" i="4"/>
  <c r="E37" i="4" s="1"/>
  <c r="E50" i="4"/>
  <c r="E38" i="4" s="1"/>
  <c r="E51" i="4"/>
  <c r="E39" i="4" s="1"/>
  <c r="E52" i="4"/>
  <c r="E40" i="4" s="1"/>
  <c r="E53" i="4"/>
  <c r="E41" i="4" s="1"/>
  <c r="E48" i="4"/>
  <c r="E36" i="4" s="1"/>
  <c r="D49" i="4"/>
  <c r="D37" i="4" s="1"/>
  <c r="D50" i="4"/>
  <c r="D38" i="4" s="1"/>
  <c r="D51" i="4"/>
  <c r="D39" i="4" s="1"/>
  <c r="D52" i="4"/>
  <c r="D40" i="4" s="1"/>
  <c r="D53" i="4"/>
  <c r="D41" i="4" s="1"/>
  <c r="D48" i="4"/>
  <c r="D36" i="4" s="1"/>
  <c r="C49" i="4"/>
  <c r="C37" i="4" s="1"/>
  <c r="C50" i="4"/>
  <c r="C38" i="4" s="1"/>
  <c r="C51" i="4"/>
  <c r="C39" i="4" s="1"/>
  <c r="C52" i="4"/>
  <c r="C40" i="4" s="1"/>
  <c r="C53" i="4"/>
  <c r="C41" i="4" s="1"/>
  <c r="C48" i="4"/>
  <c r="C36" i="4" s="1"/>
  <c r="M49" i="6"/>
  <c r="M37" i="6" s="1"/>
  <c r="M50" i="6"/>
  <c r="M38" i="6" s="1"/>
  <c r="M51" i="6"/>
  <c r="M39" i="6" s="1"/>
  <c r="M52" i="6"/>
  <c r="M40" i="6" s="1"/>
  <c r="M53" i="6"/>
  <c r="M41" i="6" s="1"/>
  <c r="M48" i="6"/>
  <c r="M36" i="6" s="1"/>
  <c r="L49" i="6"/>
  <c r="L37" i="6" s="1"/>
  <c r="L50" i="6"/>
  <c r="L38" i="6" s="1"/>
  <c r="L51" i="6"/>
  <c r="L39" i="6" s="1"/>
  <c r="L52" i="6"/>
  <c r="L40" i="6" s="1"/>
  <c r="L53" i="6"/>
  <c r="L41" i="6" s="1"/>
  <c r="L48" i="6"/>
  <c r="K49" i="6"/>
  <c r="K37" i="6" s="1"/>
  <c r="K50" i="6"/>
  <c r="K38" i="6" s="1"/>
  <c r="K51" i="6"/>
  <c r="K39" i="6" s="1"/>
  <c r="K52" i="6"/>
  <c r="K40" i="6" s="1"/>
  <c r="K53" i="6"/>
  <c r="K41" i="6" s="1"/>
  <c r="K48" i="6"/>
  <c r="K36" i="6" s="1"/>
  <c r="J49" i="6"/>
  <c r="J37" i="6" s="1"/>
  <c r="J50" i="6"/>
  <c r="J38" i="6" s="1"/>
  <c r="J51" i="6"/>
  <c r="J39" i="6" s="1"/>
  <c r="J52" i="6"/>
  <c r="J40" i="6" s="1"/>
  <c r="J53" i="6"/>
  <c r="J41" i="6" s="1"/>
  <c r="J48" i="6"/>
  <c r="I49" i="6"/>
  <c r="I37" i="6" s="1"/>
  <c r="I50" i="6"/>
  <c r="I38" i="6" s="1"/>
  <c r="I51" i="6"/>
  <c r="I39" i="6" s="1"/>
  <c r="I52" i="6"/>
  <c r="I40" i="6" s="1"/>
  <c r="I53" i="6"/>
  <c r="I41" i="6" s="1"/>
  <c r="I48" i="6"/>
  <c r="I36" i="6" s="1"/>
  <c r="H49" i="6"/>
  <c r="H37" i="6" s="1"/>
  <c r="H50" i="6"/>
  <c r="H38" i="6" s="1"/>
  <c r="H51" i="6"/>
  <c r="H39" i="6" s="1"/>
  <c r="H52" i="6"/>
  <c r="H40" i="6" s="1"/>
  <c r="H53" i="6"/>
  <c r="H41" i="6" s="1"/>
  <c r="H48" i="6"/>
  <c r="H36" i="6" s="1"/>
  <c r="G49" i="6"/>
  <c r="G37" i="6" s="1"/>
  <c r="G50" i="6"/>
  <c r="G38" i="6" s="1"/>
  <c r="G51" i="6"/>
  <c r="G39" i="6" s="1"/>
  <c r="G52" i="6"/>
  <c r="G40" i="6" s="1"/>
  <c r="G53" i="6"/>
  <c r="G41" i="6" s="1"/>
  <c r="G48" i="6"/>
  <c r="G36" i="6" s="1"/>
  <c r="F49" i="6"/>
  <c r="F37" i="6" s="1"/>
  <c r="F50" i="6"/>
  <c r="F38" i="6" s="1"/>
  <c r="F51" i="6"/>
  <c r="F39" i="6" s="1"/>
  <c r="F52" i="6"/>
  <c r="F40" i="6" s="1"/>
  <c r="F53" i="6"/>
  <c r="F41" i="6" s="1"/>
  <c r="F48" i="6"/>
  <c r="F36" i="6" s="1"/>
  <c r="E49" i="6"/>
  <c r="E37" i="6" s="1"/>
  <c r="E50" i="6"/>
  <c r="E38" i="6" s="1"/>
  <c r="E51" i="6"/>
  <c r="E39" i="6" s="1"/>
  <c r="E52" i="6"/>
  <c r="E40" i="6" s="1"/>
  <c r="E53" i="6"/>
  <c r="E41" i="6" s="1"/>
  <c r="E48" i="6"/>
  <c r="E36" i="6" s="1"/>
  <c r="D49" i="6"/>
  <c r="D50" i="6"/>
  <c r="D51" i="6"/>
  <c r="D39" i="6" s="1"/>
  <c r="D52" i="6"/>
  <c r="D40" i="6" s="1"/>
  <c r="D53" i="6"/>
  <c r="D41" i="6" s="1"/>
  <c r="D48" i="6"/>
  <c r="D36" i="6" s="1"/>
  <c r="C49" i="6"/>
  <c r="C37" i="6" s="1"/>
  <c r="C50" i="6"/>
  <c r="C38" i="6" s="1"/>
  <c r="C51" i="6"/>
  <c r="C39" i="6" s="1"/>
  <c r="C52" i="6"/>
  <c r="C40" i="6" s="1"/>
  <c r="C53" i="6"/>
  <c r="C41" i="6" s="1"/>
  <c r="C48" i="6"/>
  <c r="C36" i="6" s="1"/>
  <c r="N97" i="1"/>
  <c r="N98" i="1"/>
  <c r="N99" i="1"/>
  <c r="N100" i="1"/>
  <c r="N101" i="1"/>
  <c r="N96" i="1"/>
  <c r="N90" i="1"/>
  <c r="N92" i="1"/>
  <c r="N94" i="1"/>
  <c r="N89" i="1"/>
  <c r="N83" i="1"/>
  <c r="N84" i="1"/>
  <c r="N85" i="1"/>
  <c r="N86" i="1"/>
  <c r="N87" i="1"/>
  <c r="N82" i="1"/>
  <c r="N76" i="1"/>
  <c r="N77" i="1"/>
  <c r="N78" i="1"/>
  <c r="N79" i="1"/>
  <c r="N80" i="1"/>
  <c r="B28" i="4"/>
  <c r="B68" i="3"/>
  <c r="B67" i="3"/>
  <c r="B66" i="3"/>
  <c r="B65" i="3"/>
  <c r="B64" i="3"/>
  <c r="B63" i="3"/>
  <c r="B61" i="3"/>
  <c r="B59" i="3"/>
  <c r="B57" i="3"/>
  <c r="B56" i="3"/>
  <c r="B54" i="3"/>
  <c r="B53" i="3"/>
  <c r="B52" i="3"/>
  <c r="B51" i="3"/>
  <c r="B50" i="3"/>
  <c r="B49" i="3"/>
  <c r="B43" i="3"/>
  <c r="B44" i="3"/>
  <c r="B45" i="3"/>
  <c r="B46" i="3"/>
  <c r="B47" i="3"/>
  <c r="B42" i="3"/>
  <c r="B29" i="6"/>
  <c r="B30" i="6"/>
  <c r="B31" i="6"/>
  <c r="B32" i="6"/>
  <c r="B33" i="6"/>
  <c r="P42" i="1"/>
  <c r="O44" i="1"/>
  <c r="P44" i="1" s="1"/>
  <c r="B31" i="4" l="1"/>
  <c r="B29" i="4"/>
  <c r="B30" i="4"/>
  <c r="L54" i="6"/>
  <c r="L36" i="6"/>
  <c r="J54" i="6"/>
  <c r="J36" i="6"/>
  <c r="N36" i="6"/>
  <c r="N38" i="6"/>
  <c r="N38" i="4" s="1"/>
  <c r="H54" i="6"/>
  <c r="I54" i="6"/>
  <c r="I42" i="6" s="1"/>
  <c r="M54" i="6"/>
  <c r="M42" i="6" s="1"/>
  <c r="K54" i="6"/>
  <c r="K42" i="6" s="1"/>
  <c r="B32" i="4"/>
  <c r="K54" i="4"/>
  <c r="K42" i="4" s="1"/>
  <c r="D37" i="6"/>
  <c r="I54" i="4"/>
  <c r="I42" i="4" s="1"/>
  <c r="N33" i="6"/>
  <c r="B33" i="4"/>
  <c r="D38" i="6"/>
  <c r="D54" i="6"/>
  <c r="D42" i="6" s="1"/>
  <c r="F54" i="6"/>
  <c r="F42" i="6" s="1"/>
  <c r="B34" i="6"/>
  <c r="G54" i="6"/>
  <c r="G42" i="6" s="1"/>
  <c r="E54" i="6"/>
  <c r="E42" i="6" s="1"/>
  <c r="C54" i="6"/>
  <c r="C42" i="6" s="1"/>
  <c r="N28" i="4"/>
  <c r="O44" i="3"/>
  <c r="O42" i="3"/>
  <c r="N30" i="6"/>
  <c r="N34" i="6" s="1"/>
  <c r="N31" i="6"/>
  <c r="N32" i="6"/>
  <c r="N29" i="6"/>
  <c r="B48" i="6"/>
  <c r="B36" i="6" s="1"/>
  <c r="B49" i="6"/>
  <c r="B37" i="6" s="1"/>
  <c r="B50" i="6"/>
  <c r="B38" i="6" s="1"/>
  <c r="B51" i="6"/>
  <c r="B39" i="6" s="1"/>
  <c r="B52" i="6"/>
  <c r="B40" i="6" s="1"/>
  <c r="B53" i="6"/>
  <c r="B41" i="6" s="1"/>
  <c r="N30" i="4" l="1"/>
  <c r="N34" i="4" s="1"/>
  <c r="N29" i="4"/>
  <c r="N32" i="4"/>
  <c r="N31" i="4"/>
  <c r="N33" i="4"/>
  <c r="M54" i="4"/>
  <c r="M42" i="4" s="1"/>
  <c r="J54" i="4"/>
  <c r="J42" i="4" s="1"/>
  <c r="J42" i="6"/>
  <c r="L54" i="4"/>
  <c r="L42" i="4" s="1"/>
  <c r="L42" i="6"/>
  <c r="H54" i="4"/>
  <c r="H42" i="4" s="1"/>
  <c r="H42" i="6"/>
  <c r="P42" i="3"/>
  <c r="C54" i="4"/>
  <c r="C42" i="4" s="1"/>
  <c r="F54" i="4"/>
  <c r="F42" i="4" s="1"/>
  <c r="E54" i="4"/>
  <c r="E42" i="4" s="1"/>
  <c r="G54" i="4"/>
  <c r="G42" i="4" s="1"/>
  <c r="B34" i="4"/>
  <c r="D54" i="4"/>
  <c r="D42" i="4" s="1"/>
  <c r="N42" i="4" l="1"/>
  <c r="O68" i="1"/>
  <c r="P68" i="1" s="1"/>
  <c r="N68" i="3"/>
  <c r="O67" i="1"/>
  <c r="P67" i="1" s="1"/>
  <c r="N67" i="3"/>
  <c r="O66" i="1"/>
  <c r="P66" i="1" s="1"/>
  <c r="N66" i="3"/>
  <c r="O65" i="1"/>
  <c r="P65" i="1" s="1"/>
  <c r="N65" i="3"/>
  <c r="O64" i="1"/>
  <c r="P64" i="1" s="1"/>
  <c r="N64" i="3"/>
  <c r="O63" i="1"/>
  <c r="P63" i="1" s="1"/>
  <c r="O61" i="1"/>
  <c r="P61" i="1" s="1"/>
  <c r="N61" i="3"/>
  <c r="O59" i="1"/>
  <c r="P59" i="1" s="1"/>
  <c r="N59" i="3"/>
  <c r="O57" i="1"/>
  <c r="P57" i="1" s="1"/>
  <c r="N57" i="3"/>
  <c r="O56" i="1"/>
  <c r="P56" i="1" s="1"/>
  <c r="N56" i="3"/>
  <c r="O54" i="1"/>
  <c r="P54" i="1" s="1"/>
  <c r="N54" i="3"/>
  <c r="O53" i="1"/>
  <c r="P53" i="1" s="1"/>
  <c r="N53" i="3"/>
  <c r="O52" i="1"/>
  <c r="P52" i="1" s="1"/>
  <c r="N52" i="3"/>
  <c r="O51" i="1"/>
  <c r="P51" i="1" s="1"/>
  <c r="N51" i="3"/>
  <c r="O50" i="1"/>
  <c r="P50" i="1" s="1"/>
  <c r="N50" i="3"/>
  <c r="N49" i="3"/>
  <c r="O47" i="1"/>
  <c r="P47" i="1" s="1"/>
  <c r="N47" i="3"/>
  <c r="O46" i="1"/>
  <c r="P46" i="1" s="1"/>
  <c r="N46" i="3"/>
  <c r="O45" i="1"/>
  <c r="P45" i="1" s="1"/>
  <c r="N45" i="3"/>
  <c r="P44" i="3"/>
  <c r="N44" i="3"/>
  <c r="O43" i="1"/>
  <c r="P43" i="1" s="1"/>
  <c r="N43" i="3"/>
  <c r="B51" i="4"/>
  <c r="B39" i="4" s="1"/>
  <c r="B49" i="4"/>
  <c r="B37" i="4" s="1"/>
  <c r="B54" i="6"/>
  <c r="B50" i="4"/>
  <c r="B38" i="4" s="1"/>
  <c r="B52" i="4"/>
  <c r="B40" i="4" s="1"/>
  <c r="B53" i="4"/>
  <c r="B41" i="4" s="1"/>
  <c r="B48" i="4"/>
  <c r="B36" i="4" s="1"/>
  <c r="P66" i="3" l="1"/>
  <c r="P65" i="3"/>
  <c r="P63" i="3"/>
  <c r="P67" i="3"/>
  <c r="P53" i="3"/>
  <c r="P51" i="3"/>
  <c r="P50" i="3"/>
  <c r="P54" i="3"/>
  <c r="P52" i="3"/>
  <c r="N41" i="6"/>
  <c r="N41" i="4" s="1"/>
  <c r="N37" i="6"/>
  <c r="N37" i="4" s="1"/>
  <c r="N39" i="6"/>
  <c r="N39" i="4" s="1"/>
  <c r="P46" i="3"/>
  <c r="P68" i="3"/>
  <c r="O68" i="3"/>
  <c r="O63" i="3"/>
  <c r="P64" i="3"/>
  <c r="O64" i="3"/>
  <c r="O65" i="3"/>
  <c r="P59" i="3"/>
  <c r="O59" i="3"/>
  <c r="P61" i="3"/>
  <c r="O61" i="3"/>
  <c r="P56" i="3"/>
  <c r="O56" i="3"/>
  <c r="P57" i="3"/>
  <c r="O57" i="3"/>
  <c r="O52" i="3"/>
  <c r="O50" i="3"/>
  <c r="O51" i="3"/>
  <c r="O54" i="3"/>
  <c r="O53" i="3"/>
  <c r="P49" i="3"/>
  <c r="O49" i="3"/>
  <c r="P43" i="3"/>
  <c r="O43" i="3"/>
  <c r="P45" i="3"/>
  <c r="O45" i="3"/>
  <c r="O47" i="3"/>
  <c r="O66" i="3"/>
  <c r="O67" i="3"/>
  <c r="O46" i="3"/>
  <c r="B54" i="4"/>
  <c r="B42" i="4" s="1"/>
  <c r="N101" i="3"/>
  <c r="N100" i="3"/>
  <c r="N99" i="3"/>
  <c r="N98" i="3"/>
  <c r="N97" i="3"/>
  <c r="N96" i="3"/>
  <c r="N94" i="3"/>
  <c r="N92" i="3"/>
  <c r="N90" i="3"/>
  <c r="N89" i="3"/>
  <c r="N87" i="3"/>
  <c r="N86" i="3"/>
  <c r="N85" i="3"/>
  <c r="N84" i="3"/>
  <c r="N83" i="3"/>
  <c r="N82" i="3"/>
  <c r="N76" i="3"/>
  <c r="N77" i="3"/>
  <c r="N78" i="3"/>
  <c r="N79" i="3"/>
  <c r="N80" i="3"/>
  <c r="N75" i="3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4" i="1"/>
  <c r="P94" i="1" s="1"/>
  <c r="O92" i="1"/>
  <c r="P92" i="1" s="1"/>
  <c r="O90" i="1"/>
  <c r="P90" i="1" s="1"/>
  <c r="O89" i="1"/>
  <c r="P89" i="1" s="1"/>
  <c r="O87" i="1"/>
  <c r="P87" i="1" s="1"/>
  <c r="O86" i="1"/>
  <c r="P86" i="1" s="1"/>
  <c r="O85" i="1"/>
  <c r="P85" i="1" s="1"/>
  <c r="O84" i="1"/>
  <c r="P84" i="1" s="1"/>
  <c r="O83" i="1"/>
  <c r="P83" i="1" s="1"/>
  <c r="O82" i="1"/>
  <c r="P82" i="1" s="1"/>
  <c r="O80" i="1"/>
  <c r="O79" i="1"/>
  <c r="O78" i="1"/>
  <c r="O77" i="1"/>
  <c r="O76" i="1"/>
  <c r="O75" i="1"/>
  <c r="N53" i="6" l="1"/>
  <c r="P80" i="1"/>
  <c r="N51" i="6"/>
  <c r="P78" i="1"/>
  <c r="N52" i="6"/>
  <c r="P79" i="1"/>
  <c r="N48" i="6"/>
  <c r="P75" i="1"/>
  <c r="N56" i="6" s="1"/>
  <c r="N49" i="6"/>
  <c r="N49" i="4" s="1"/>
  <c r="P76" i="1"/>
  <c r="N50" i="6"/>
  <c r="N54" i="6" s="1"/>
  <c r="P77" i="1"/>
  <c r="N58" i="6" s="1"/>
  <c r="P47" i="3"/>
  <c r="N40" i="6"/>
  <c r="N40" i="4" s="1"/>
  <c r="P100" i="3"/>
  <c r="O100" i="3"/>
  <c r="P86" i="3"/>
  <c r="O86" i="3"/>
  <c r="P87" i="3"/>
  <c r="O87" i="3"/>
  <c r="O75" i="3"/>
  <c r="N48" i="4"/>
  <c r="P89" i="3"/>
  <c r="O89" i="3"/>
  <c r="P84" i="3"/>
  <c r="O84" i="3"/>
  <c r="P85" i="3"/>
  <c r="O85" i="3"/>
  <c r="P101" i="3"/>
  <c r="O101" i="3"/>
  <c r="O76" i="3"/>
  <c r="P90" i="3"/>
  <c r="O90" i="3"/>
  <c r="O77" i="3"/>
  <c r="P92" i="3"/>
  <c r="O92" i="3"/>
  <c r="P82" i="3"/>
  <c r="O82" i="3"/>
  <c r="P98" i="3"/>
  <c r="O98" i="3"/>
  <c r="P83" i="3"/>
  <c r="O83" i="3"/>
  <c r="P99" i="3"/>
  <c r="O99" i="3"/>
  <c r="O78" i="3"/>
  <c r="N51" i="4"/>
  <c r="P94" i="3"/>
  <c r="O94" i="3"/>
  <c r="N52" i="4"/>
  <c r="O79" i="3"/>
  <c r="P96" i="3"/>
  <c r="O96" i="3"/>
  <c r="O80" i="3"/>
  <c r="N53" i="4"/>
  <c r="P97" i="3"/>
  <c r="O97" i="3"/>
  <c r="O132" i="1"/>
  <c r="N50" i="4" l="1"/>
  <c r="N58" i="4"/>
  <c r="P77" i="3"/>
  <c r="N61" i="6"/>
  <c r="N61" i="4" s="1"/>
  <c r="P80" i="3"/>
  <c r="N56" i="4"/>
  <c r="P75" i="3"/>
  <c r="P76" i="3"/>
  <c r="N57" i="6"/>
  <c r="N57" i="4" s="1"/>
  <c r="N59" i="6"/>
  <c r="N59" i="4" s="1"/>
  <c r="P78" i="3"/>
  <c r="P79" i="3"/>
  <c r="N60" i="6"/>
  <c r="N60" i="4" s="1"/>
  <c r="M129" i="3"/>
  <c r="M130" i="3"/>
  <c r="M131" i="3"/>
  <c r="M132" i="3"/>
  <c r="M133" i="3"/>
  <c r="M134" i="3"/>
  <c r="M122" i="3"/>
  <c r="M123" i="3"/>
  <c r="M125" i="3"/>
  <c r="M127" i="3"/>
  <c r="M115" i="3"/>
  <c r="M116" i="3"/>
  <c r="M117" i="3"/>
  <c r="M118" i="3"/>
  <c r="M119" i="3"/>
  <c r="M120" i="3"/>
  <c r="M108" i="3"/>
  <c r="M109" i="3"/>
  <c r="M110" i="3"/>
  <c r="M111" i="3"/>
  <c r="M112" i="3"/>
  <c r="M113" i="3"/>
  <c r="C68" i="6"/>
  <c r="C56" i="6" s="1"/>
  <c r="C56" i="4" s="1"/>
  <c r="D68" i="6"/>
  <c r="D56" i="6" s="1"/>
  <c r="D56" i="4" s="1"/>
  <c r="E68" i="6"/>
  <c r="E56" i="6" s="1"/>
  <c r="E56" i="4" s="1"/>
  <c r="F68" i="6"/>
  <c r="F56" i="6" s="1"/>
  <c r="F56" i="4" s="1"/>
  <c r="G68" i="6"/>
  <c r="G56" i="6" s="1"/>
  <c r="G56" i="4" s="1"/>
  <c r="H68" i="6"/>
  <c r="H56" i="6" s="1"/>
  <c r="H56" i="4" s="1"/>
  <c r="I68" i="6"/>
  <c r="I56" i="6" s="1"/>
  <c r="I56" i="4" s="1"/>
  <c r="J68" i="6"/>
  <c r="J56" i="6" s="1"/>
  <c r="J56" i="4" s="1"/>
  <c r="K68" i="6"/>
  <c r="K56" i="6" s="1"/>
  <c r="K56" i="4" s="1"/>
  <c r="L68" i="6"/>
  <c r="L56" i="6" s="1"/>
  <c r="L56" i="4" s="1"/>
  <c r="M68" i="6"/>
  <c r="C69" i="6"/>
  <c r="C57" i="6" s="1"/>
  <c r="C57" i="4" s="1"/>
  <c r="D69" i="6"/>
  <c r="D57" i="6" s="1"/>
  <c r="D57" i="4" s="1"/>
  <c r="E69" i="6"/>
  <c r="E57" i="6" s="1"/>
  <c r="E57" i="4" s="1"/>
  <c r="F69" i="6"/>
  <c r="F57" i="6" s="1"/>
  <c r="F57" i="4" s="1"/>
  <c r="G69" i="6"/>
  <c r="G57" i="6" s="1"/>
  <c r="G57" i="4" s="1"/>
  <c r="H69" i="6"/>
  <c r="H57" i="6" s="1"/>
  <c r="H57" i="4" s="1"/>
  <c r="I69" i="6"/>
  <c r="I57" i="6" s="1"/>
  <c r="I57" i="4" s="1"/>
  <c r="J69" i="6"/>
  <c r="J57" i="6" s="1"/>
  <c r="J57" i="4" s="1"/>
  <c r="K69" i="6"/>
  <c r="K57" i="6" s="1"/>
  <c r="K57" i="4" s="1"/>
  <c r="L69" i="6"/>
  <c r="L57" i="6" s="1"/>
  <c r="L57" i="4" s="1"/>
  <c r="M69" i="6"/>
  <c r="C70" i="6"/>
  <c r="C58" i="6" s="1"/>
  <c r="C58" i="4" s="1"/>
  <c r="D70" i="6"/>
  <c r="D58" i="6" s="1"/>
  <c r="D58" i="4" s="1"/>
  <c r="E70" i="6"/>
  <c r="E58" i="6" s="1"/>
  <c r="E58" i="4" s="1"/>
  <c r="F70" i="6"/>
  <c r="F58" i="6" s="1"/>
  <c r="F58" i="4" s="1"/>
  <c r="G70" i="6"/>
  <c r="G58" i="6" s="1"/>
  <c r="G58" i="4" s="1"/>
  <c r="H70" i="6"/>
  <c r="H58" i="6" s="1"/>
  <c r="H58" i="4" s="1"/>
  <c r="I70" i="6"/>
  <c r="I58" i="6" s="1"/>
  <c r="I58" i="4" s="1"/>
  <c r="J70" i="6"/>
  <c r="J58" i="6" s="1"/>
  <c r="J58" i="4" s="1"/>
  <c r="K70" i="6"/>
  <c r="K58" i="6" s="1"/>
  <c r="K58" i="4" s="1"/>
  <c r="L70" i="6"/>
  <c r="L58" i="6" s="1"/>
  <c r="L58" i="4" s="1"/>
  <c r="M70" i="6"/>
  <c r="M58" i="6" s="1"/>
  <c r="M58" i="4" s="1"/>
  <c r="C71" i="6"/>
  <c r="C59" i="6" s="1"/>
  <c r="C59" i="4" s="1"/>
  <c r="D71" i="6"/>
  <c r="D59" i="6" s="1"/>
  <c r="D59" i="4" s="1"/>
  <c r="E71" i="6"/>
  <c r="E59" i="6" s="1"/>
  <c r="E59" i="4" s="1"/>
  <c r="F71" i="6"/>
  <c r="F59" i="6" s="1"/>
  <c r="F59" i="4" s="1"/>
  <c r="G71" i="6"/>
  <c r="G59" i="6" s="1"/>
  <c r="G59" i="4" s="1"/>
  <c r="H71" i="6"/>
  <c r="H59" i="6" s="1"/>
  <c r="H59" i="4" s="1"/>
  <c r="I71" i="6"/>
  <c r="I59" i="6" s="1"/>
  <c r="I59" i="4" s="1"/>
  <c r="J71" i="6"/>
  <c r="J59" i="6" s="1"/>
  <c r="J59" i="4" s="1"/>
  <c r="K71" i="6"/>
  <c r="K59" i="6" s="1"/>
  <c r="K59" i="4" s="1"/>
  <c r="L71" i="6"/>
  <c r="L59" i="6" s="1"/>
  <c r="L59" i="4" s="1"/>
  <c r="M71" i="6"/>
  <c r="C72" i="6"/>
  <c r="C60" i="6" s="1"/>
  <c r="C60" i="4" s="1"/>
  <c r="D72" i="6"/>
  <c r="D60" i="6" s="1"/>
  <c r="D60" i="4" s="1"/>
  <c r="E72" i="6"/>
  <c r="E60" i="6" s="1"/>
  <c r="E60" i="4" s="1"/>
  <c r="F72" i="6"/>
  <c r="F60" i="6" s="1"/>
  <c r="F60" i="4" s="1"/>
  <c r="G72" i="6"/>
  <c r="G60" i="6" s="1"/>
  <c r="G60" i="4" s="1"/>
  <c r="H72" i="6"/>
  <c r="H60" i="6" s="1"/>
  <c r="H60" i="4" s="1"/>
  <c r="I72" i="6"/>
  <c r="I60" i="6" s="1"/>
  <c r="I60" i="4" s="1"/>
  <c r="J72" i="6"/>
  <c r="J60" i="6" s="1"/>
  <c r="J60" i="4" s="1"/>
  <c r="K72" i="6"/>
  <c r="K60" i="6" s="1"/>
  <c r="K60" i="4" s="1"/>
  <c r="L72" i="6"/>
  <c r="L60" i="6" s="1"/>
  <c r="L60" i="4" s="1"/>
  <c r="M72" i="6"/>
  <c r="C73" i="6"/>
  <c r="C61" i="6" s="1"/>
  <c r="C61" i="4" s="1"/>
  <c r="D73" i="6"/>
  <c r="D61" i="6" s="1"/>
  <c r="D61" i="4" s="1"/>
  <c r="E73" i="6"/>
  <c r="E61" i="6" s="1"/>
  <c r="E61" i="4" s="1"/>
  <c r="F73" i="6"/>
  <c r="F61" i="6" s="1"/>
  <c r="F61" i="4" s="1"/>
  <c r="G73" i="6"/>
  <c r="G61" i="6" s="1"/>
  <c r="G61" i="4" s="1"/>
  <c r="H73" i="6"/>
  <c r="H61" i="6" s="1"/>
  <c r="H61" i="4" s="1"/>
  <c r="I73" i="6"/>
  <c r="I61" i="6" s="1"/>
  <c r="I61" i="4" s="1"/>
  <c r="J73" i="6"/>
  <c r="J61" i="6" s="1"/>
  <c r="J61" i="4" s="1"/>
  <c r="K73" i="6"/>
  <c r="K61" i="6" s="1"/>
  <c r="K61" i="4" s="1"/>
  <c r="L73" i="6"/>
  <c r="L61" i="6" s="1"/>
  <c r="L61" i="4" s="1"/>
  <c r="M73" i="6"/>
  <c r="B69" i="6"/>
  <c r="B57" i="6" s="1"/>
  <c r="B57" i="4" s="1"/>
  <c r="B70" i="6"/>
  <c r="B58" i="6" s="1"/>
  <c r="B58" i="4" s="1"/>
  <c r="B71" i="6"/>
  <c r="B59" i="6" s="1"/>
  <c r="B59" i="4" s="1"/>
  <c r="B72" i="6"/>
  <c r="B60" i="6" s="1"/>
  <c r="B60" i="4" s="1"/>
  <c r="B73" i="6"/>
  <c r="B61" i="6" s="1"/>
  <c r="B61" i="4" s="1"/>
  <c r="N133" i="1"/>
  <c r="N132" i="1"/>
  <c r="N131" i="1"/>
  <c r="N130" i="1"/>
  <c r="N129" i="1"/>
  <c r="N127" i="1"/>
  <c r="N125" i="1"/>
  <c r="N123" i="1"/>
  <c r="N122" i="1"/>
  <c r="N120" i="1"/>
  <c r="N119" i="1"/>
  <c r="N118" i="1"/>
  <c r="N117" i="1"/>
  <c r="N116" i="1"/>
  <c r="N115" i="1"/>
  <c r="N109" i="1"/>
  <c r="N110" i="1"/>
  <c r="N111" i="1"/>
  <c r="N112" i="1"/>
  <c r="N113" i="1"/>
  <c r="N108" i="1"/>
  <c r="M69" i="4" l="1"/>
  <c r="M57" i="6"/>
  <c r="M57" i="4" s="1"/>
  <c r="M78" i="6"/>
  <c r="M78" i="4" s="1"/>
  <c r="M77" i="6"/>
  <c r="M77" i="4" s="1"/>
  <c r="M71" i="4"/>
  <c r="M59" i="6"/>
  <c r="M59" i="4" s="1"/>
  <c r="M72" i="4"/>
  <c r="M60" i="6"/>
  <c r="M60" i="4" s="1"/>
  <c r="M76" i="6"/>
  <c r="M76" i="4" s="1"/>
  <c r="M56" i="6"/>
  <c r="M56" i="4" s="1"/>
  <c r="M81" i="6"/>
  <c r="M81" i="4" s="1"/>
  <c r="M61" i="6"/>
  <c r="M61" i="4" s="1"/>
  <c r="N54" i="4"/>
  <c r="L74" i="6"/>
  <c r="D74" i="6"/>
  <c r="D62" i="6" s="1"/>
  <c r="D62" i="4" s="1"/>
  <c r="H74" i="6"/>
  <c r="H62" i="6" s="1"/>
  <c r="H62" i="4" s="1"/>
  <c r="M80" i="6"/>
  <c r="M80" i="4" s="1"/>
  <c r="M74" i="6"/>
  <c r="M62" i="6" s="1"/>
  <c r="M62" i="4" s="1"/>
  <c r="I74" i="6"/>
  <c r="I62" i="6" s="1"/>
  <c r="I62" i="4" s="1"/>
  <c r="E74" i="6"/>
  <c r="E62" i="6" s="1"/>
  <c r="E62" i="4" s="1"/>
  <c r="J74" i="6"/>
  <c r="J62" i="6" s="1"/>
  <c r="J62" i="4" s="1"/>
  <c r="G74" i="6"/>
  <c r="G62" i="6" s="1"/>
  <c r="G62" i="4" s="1"/>
  <c r="M79" i="6"/>
  <c r="M79" i="4" s="1"/>
  <c r="M73" i="4"/>
  <c r="C74" i="6"/>
  <c r="C62" i="6" s="1"/>
  <c r="C62" i="4" s="1"/>
  <c r="M68" i="4"/>
  <c r="F74" i="6"/>
  <c r="F62" i="6" s="1"/>
  <c r="F62" i="4" s="1"/>
  <c r="K74" i="6"/>
  <c r="K62" i="6" s="1"/>
  <c r="K62" i="4" s="1"/>
  <c r="M70" i="4"/>
  <c r="L68" i="4"/>
  <c r="L69" i="4"/>
  <c r="L70" i="4"/>
  <c r="L71" i="4"/>
  <c r="L72" i="4"/>
  <c r="L73" i="4"/>
  <c r="L129" i="3"/>
  <c r="L130" i="3"/>
  <c r="L131" i="3"/>
  <c r="L132" i="3"/>
  <c r="L133" i="3"/>
  <c r="L134" i="3"/>
  <c r="L122" i="3"/>
  <c r="L123" i="3"/>
  <c r="L125" i="3"/>
  <c r="L127" i="3"/>
  <c r="L115" i="3"/>
  <c r="L116" i="3"/>
  <c r="L117" i="3"/>
  <c r="L118" i="3"/>
  <c r="L119" i="3"/>
  <c r="L120" i="3"/>
  <c r="L108" i="3"/>
  <c r="L109" i="3"/>
  <c r="L110" i="3"/>
  <c r="L111" i="3"/>
  <c r="L112" i="3"/>
  <c r="L113" i="3"/>
  <c r="L76" i="6"/>
  <c r="L76" i="4" s="1"/>
  <c r="L77" i="6"/>
  <c r="L77" i="4" s="1"/>
  <c r="L78" i="6"/>
  <c r="L78" i="4" s="1"/>
  <c r="L79" i="6"/>
  <c r="L79" i="4" s="1"/>
  <c r="L80" i="6"/>
  <c r="L80" i="4" s="1"/>
  <c r="L81" i="6"/>
  <c r="L81" i="4" s="1"/>
  <c r="L74" i="4" l="1"/>
  <c r="L62" i="6"/>
  <c r="L62" i="4" s="1"/>
  <c r="M74" i="4"/>
  <c r="K68" i="4"/>
  <c r="K69" i="4"/>
  <c r="K70" i="4"/>
  <c r="K71" i="4"/>
  <c r="K72" i="4"/>
  <c r="K73" i="4"/>
  <c r="K129" i="3"/>
  <c r="K130" i="3"/>
  <c r="K131" i="3"/>
  <c r="K132" i="3"/>
  <c r="K133" i="3"/>
  <c r="K134" i="3"/>
  <c r="K122" i="3"/>
  <c r="K123" i="3"/>
  <c r="K125" i="3"/>
  <c r="K127" i="3"/>
  <c r="K115" i="3"/>
  <c r="K116" i="3"/>
  <c r="K117" i="3"/>
  <c r="K118" i="3"/>
  <c r="K119" i="3"/>
  <c r="K120" i="3"/>
  <c r="K108" i="3"/>
  <c r="K109" i="3"/>
  <c r="K110" i="3"/>
  <c r="K111" i="3"/>
  <c r="K112" i="3"/>
  <c r="K113" i="3"/>
  <c r="K81" i="6"/>
  <c r="K81" i="4" s="1"/>
  <c r="K80" i="6"/>
  <c r="K80" i="4" s="1"/>
  <c r="K79" i="6"/>
  <c r="K79" i="4" s="1"/>
  <c r="K78" i="6"/>
  <c r="K78" i="4" s="1"/>
  <c r="K77" i="6"/>
  <c r="K77" i="4" s="1"/>
  <c r="K76" i="6"/>
  <c r="K76" i="4" s="1"/>
  <c r="K74" i="4" l="1"/>
  <c r="J68" i="4"/>
  <c r="J69" i="4"/>
  <c r="J70" i="4"/>
  <c r="J71" i="4"/>
  <c r="J72" i="4"/>
  <c r="J73" i="4"/>
  <c r="J129" i="3"/>
  <c r="J130" i="3"/>
  <c r="J131" i="3"/>
  <c r="J132" i="3"/>
  <c r="J133" i="3"/>
  <c r="J134" i="3"/>
  <c r="J122" i="3"/>
  <c r="J123" i="3"/>
  <c r="J125" i="3"/>
  <c r="J127" i="3"/>
  <c r="J115" i="3"/>
  <c r="J116" i="3"/>
  <c r="J117" i="3"/>
  <c r="J118" i="3"/>
  <c r="J119" i="3"/>
  <c r="J120" i="3"/>
  <c r="J108" i="3"/>
  <c r="J109" i="3"/>
  <c r="J110" i="3"/>
  <c r="J111" i="3"/>
  <c r="J112" i="3"/>
  <c r="J113" i="3"/>
  <c r="J81" i="6"/>
  <c r="J81" i="4" s="1"/>
  <c r="J80" i="6"/>
  <c r="J80" i="4" s="1"/>
  <c r="J79" i="6"/>
  <c r="J79" i="4" s="1"/>
  <c r="J78" i="6"/>
  <c r="J78" i="4" s="1"/>
  <c r="J77" i="6"/>
  <c r="J77" i="4" s="1"/>
  <c r="J76" i="6"/>
  <c r="J76" i="4" s="1"/>
  <c r="J74" i="4" l="1"/>
  <c r="I68" i="4"/>
  <c r="I69" i="4"/>
  <c r="I70" i="4"/>
  <c r="I71" i="4"/>
  <c r="I72" i="4"/>
  <c r="I73" i="4"/>
  <c r="I129" i="3"/>
  <c r="I130" i="3"/>
  <c r="I131" i="3"/>
  <c r="I132" i="3"/>
  <c r="I133" i="3"/>
  <c r="I134" i="3"/>
  <c r="I122" i="3"/>
  <c r="I123" i="3"/>
  <c r="I125" i="3"/>
  <c r="I127" i="3"/>
  <c r="I115" i="3"/>
  <c r="I116" i="3"/>
  <c r="I117" i="3"/>
  <c r="I118" i="3"/>
  <c r="I119" i="3"/>
  <c r="I120" i="3"/>
  <c r="I108" i="3"/>
  <c r="I109" i="3"/>
  <c r="I110" i="3"/>
  <c r="I111" i="3"/>
  <c r="I112" i="3"/>
  <c r="I113" i="3"/>
  <c r="I76" i="6"/>
  <c r="I76" i="4" s="1"/>
  <c r="I77" i="6"/>
  <c r="I77" i="4" s="1"/>
  <c r="I78" i="6"/>
  <c r="I78" i="4" s="1"/>
  <c r="I79" i="6"/>
  <c r="I79" i="4" s="1"/>
  <c r="I80" i="6"/>
  <c r="I80" i="4" s="1"/>
  <c r="I81" i="6"/>
  <c r="I81" i="4" s="1"/>
  <c r="I74" i="4" l="1"/>
  <c r="H68" i="4"/>
  <c r="H69" i="4"/>
  <c r="H70" i="4"/>
  <c r="H71" i="4"/>
  <c r="H72" i="4"/>
  <c r="H73" i="4"/>
  <c r="H129" i="3"/>
  <c r="H130" i="3"/>
  <c r="H131" i="3"/>
  <c r="H132" i="3"/>
  <c r="H133" i="3"/>
  <c r="H134" i="3"/>
  <c r="H122" i="3"/>
  <c r="H123" i="3"/>
  <c r="H125" i="3"/>
  <c r="H127" i="3"/>
  <c r="H115" i="3"/>
  <c r="H116" i="3"/>
  <c r="H117" i="3"/>
  <c r="H118" i="3"/>
  <c r="H119" i="3"/>
  <c r="H120" i="3"/>
  <c r="H108" i="3"/>
  <c r="H109" i="3"/>
  <c r="H110" i="3"/>
  <c r="H111" i="3"/>
  <c r="H112" i="3"/>
  <c r="H113" i="3"/>
  <c r="H76" i="6"/>
  <c r="H76" i="4" s="1"/>
  <c r="H77" i="6"/>
  <c r="H77" i="4" s="1"/>
  <c r="H78" i="6"/>
  <c r="H78" i="4" s="1"/>
  <c r="H79" i="6"/>
  <c r="H79" i="4" s="1"/>
  <c r="H80" i="6"/>
  <c r="H80" i="4" s="1"/>
  <c r="H81" i="6"/>
  <c r="H81" i="4" s="1"/>
  <c r="H74" i="4"/>
  <c r="G129" i="3" l="1"/>
  <c r="G130" i="3"/>
  <c r="G131" i="3"/>
  <c r="G132" i="3"/>
  <c r="G133" i="3"/>
  <c r="G134" i="3"/>
  <c r="G122" i="3"/>
  <c r="G123" i="3"/>
  <c r="G125" i="3"/>
  <c r="G127" i="3"/>
  <c r="G115" i="3"/>
  <c r="G116" i="3"/>
  <c r="G117" i="3"/>
  <c r="G118" i="3"/>
  <c r="G119" i="3"/>
  <c r="G120" i="3"/>
  <c r="G108" i="3"/>
  <c r="G109" i="3"/>
  <c r="G110" i="3"/>
  <c r="G111" i="3"/>
  <c r="G112" i="3"/>
  <c r="G113" i="3"/>
  <c r="G81" i="6"/>
  <c r="G81" i="4" s="1"/>
  <c r="G76" i="6"/>
  <c r="G76" i="4" s="1"/>
  <c r="G77" i="6"/>
  <c r="G77" i="4" s="1"/>
  <c r="G70" i="4"/>
  <c r="G79" i="6"/>
  <c r="G79" i="4" s="1"/>
  <c r="G80" i="6"/>
  <c r="G80" i="4" s="1"/>
  <c r="G73" i="4"/>
  <c r="G72" i="4" l="1"/>
  <c r="G71" i="4"/>
  <c r="G69" i="4"/>
  <c r="G78" i="6"/>
  <c r="G78" i="4" s="1"/>
  <c r="G68" i="4"/>
  <c r="F129" i="3"/>
  <c r="F130" i="3"/>
  <c r="F131" i="3"/>
  <c r="F132" i="3"/>
  <c r="F133" i="3"/>
  <c r="F134" i="3"/>
  <c r="F122" i="3"/>
  <c r="F123" i="3"/>
  <c r="F125" i="3"/>
  <c r="F127" i="3"/>
  <c r="F115" i="3"/>
  <c r="F116" i="3"/>
  <c r="F117" i="3"/>
  <c r="F118" i="3"/>
  <c r="F119" i="3"/>
  <c r="F120" i="3"/>
  <c r="F108" i="3"/>
  <c r="F109" i="3"/>
  <c r="F110" i="3"/>
  <c r="F111" i="3"/>
  <c r="F112" i="3"/>
  <c r="F113" i="3"/>
  <c r="F68" i="4"/>
  <c r="F69" i="4"/>
  <c r="F78" i="6"/>
  <c r="F78" i="4" s="1"/>
  <c r="F71" i="4"/>
  <c r="F80" i="6"/>
  <c r="F80" i="4" s="1"/>
  <c r="F81" i="6"/>
  <c r="F81" i="4" s="1"/>
  <c r="F79" i="6" l="1"/>
  <c r="F79" i="4" s="1"/>
  <c r="F77" i="6"/>
  <c r="F77" i="4" s="1"/>
  <c r="F76" i="6"/>
  <c r="F76" i="4" s="1"/>
  <c r="G74" i="4"/>
  <c r="F72" i="4"/>
  <c r="F73" i="4"/>
  <c r="F70" i="4"/>
  <c r="E76" i="6"/>
  <c r="E76" i="4" s="1"/>
  <c r="E77" i="6"/>
  <c r="E77" i="4" s="1"/>
  <c r="E68" i="4"/>
  <c r="E69" i="4"/>
  <c r="E70" i="4"/>
  <c r="E71" i="4"/>
  <c r="E72" i="4"/>
  <c r="E81" i="6"/>
  <c r="E81" i="4" s="1"/>
  <c r="E129" i="3"/>
  <c r="E130" i="3"/>
  <c r="E131" i="3"/>
  <c r="E132" i="3"/>
  <c r="E133" i="3"/>
  <c r="E134" i="3"/>
  <c r="E122" i="3"/>
  <c r="E123" i="3"/>
  <c r="E125" i="3"/>
  <c r="E127" i="3"/>
  <c r="E115" i="3"/>
  <c r="E116" i="3"/>
  <c r="E117" i="3"/>
  <c r="E118" i="3"/>
  <c r="E119" i="3"/>
  <c r="E120" i="3"/>
  <c r="E108" i="3"/>
  <c r="E109" i="3"/>
  <c r="E110" i="3"/>
  <c r="E111" i="3"/>
  <c r="E112" i="3"/>
  <c r="E113" i="3"/>
  <c r="E79" i="6" l="1"/>
  <c r="E79" i="4" s="1"/>
  <c r="E78" i="6"/>
  <c r="E78" i="4" s="1"/>
  <c r="F74" i="4"/>
  <c r="E80" i="6"/>
  <c r="E80" i="4" s="1"/>
  <c r="E73" i="4"/>
  <c r="E74" i="4"/>
  <c r="D78" i="6"/>
  <c r="D78" i="4" s="1"/>
  <c r="D79" i="6"/>
  <c r="D79" i="4" s="1"/>
  <c r="D76" i="6"/>
  <c r="D76" i="4" s="1"/>
  <c r="D69" i="4"/>
  <c r="D70" i="4"/>
  <c r="D71" i="4"/>
  <c r="D72" i="4"/>
  <c r="D73" i="4"/>
  <c r="D129" i="3"/>
  <c r="D130" i="3"/>
  <c r="D131" i="3"/>
  <c r="D132" i="3"/>
  <c r="D133" i="3"/>
  <c r="D134" i="3"/>
  <c r="D122" i="3"/>
  <c r="D123" i="3"/>
  <c r="D125" i="3"/>
  <c r="D127" i="3"/>
  <c r="D115" i="3"/>
  <c r="D116" i="3"/>
  <c r="D117" i="3"/>
  <c r="D118" i="3"/>
  <c r="D119" i="3"/>
  <c r="D120" i="3"/>
  <c r="D108" i="3"/>
  <c r="D109" i="3"/>
  <c r="D110" i="3"/>
  <c r="D111" i="3"/>
  <c r="D112" i="3"/>
  <c r="D113" i="3"/>
  <c r="D81" i="6" l="1"/>
  <c r="D81" i="4" s="1"/>
  <c r="D77" i="6"/>
  <c r="D77" i="4" s="1"/>
  <c r="D80" i="6"/>
  <c r="D80" i="4" s="1"/>
  <c r="D68" i="4"/>
  <c r="C68" i="4"/>
  <c r="C77" i="6"/>
  <c r="C77" i="4" s="1"/>
  <c r="C74" i="4"/>
  <c r="C79" i="6"/>
  <c r="C79" i="4" s="1"/>
  <c r="C72" i="4"/>
  <c r="C73" i="4"/>
  <c r="C129" i="3"/>
  <c r="C130" i="3"/>
  <c r="C131" i="3"/>
  <c r="C132" i="3"/>
  <c r="C133" i="3"/>
  <c r="C134" i="3"/>
  <c r="C122" i="3"/>
  <c r="C123" i="3"/>
  <c r="C125" i="3"/>
  <c r="C127" i="3"/>
  <c r="C115" i="3"/>
  <c r="C116" i="3"/>
  <c r="C117" i="3"/>
  <c r="C118" i="3"/>
  <c r="C119" i="3"/>
  <c r="C120" i="3"/>
  <c r="C108" i="3"/>
  <c r="C109" i="3"/>
  <c r="C110" i="3"/>
  <c r="C111" i="3"/>
  <c r="C112" i="3"/>
  <c r="C113" i="3"/>
  <c r="C78" i="6" l="1"/>
  <c r="C78" i="4" s="1"/>
  <c r="C76" i="6"/>
  <c r="C76" i="4" s="1"/>
  <c r="C81" i="6"/>
  <c r="C81" i="4" s="1"/>
  <c r="C69" i="4"/>
  <c r="C80" i="6"/>
  <c r="C80" i="4" s="1"/>
  <c r="C70" i="4"/>
  <c r="C71" i="4"/>
  <c r="D74" i="4"/>
  <c r="O158" i="1"/>
  <c r="E167" i="1"/>
  <c r="F167" i="1"/>
  <c r="G167" i="1"/>
  <c r="H167" i="1"/>
  <c r="I167" i="1"/>
  <c r="J167" i="1"/>
  <c r="K167" i="1"/>
  <c r="L167" i="1"/>
  <c r="M167" i="1"/>
  <c r="N134" i="1" s="1"/>
  <c r="D167" i="1"/>
  <c r="B72" i="4" l="1"/>
  <c r="N72" i="6"/>
  <c r="N69" i="6"/>
  <c r="B70" i="4"/>
  <c r="N71" i="6"/>
  <c r="N73" i="6"/>
  <c r="B68" i="6"/>
  <c r="N62" i="6" s="1"/>
  <c r="B81" i="6"/>
  <c r="B81" i="4" s="1"/>
  <c r="B80" i="6"/>
  <c r="B80" i="4" s="1"/>
  <c r="B79" i="6"/>
  <c r="B79" i="4" s="1"/>
  <c r="B78" i="6"/>
  <c r="B78" i="4" s="1"/>
  <c r="B77" i="6"/>
  <c r="B77" i="4" s="1"/>
  <c r="O126" i="3"/>
  <c r="O124" i="3"/>
  <c r="O134" i="1"/>
  <c r="N130" i="3"/>
  <c r="N131" i="3"/>
  <c r="N132" i="3"/>
  <c r="N133" i="3"/>
  <c r="N129" i="3"/>
  <c r="N123" i="3"/>
  <c r="N125" i="3"/>
  <c r="N122" i="3"/>
  <c r="N116" i="3"/>
  <c r="N117" i="3"/>
  <c r="N118" i="3"/>
  <c r="N119" i="3"/>
  <c r="N120" i="3"/>
  <c r="N115" i="3"/>
  <c r="N109" i="3"/>
  <c r="N110" i="3"/>
  <c r="N111" i="3"/>
  <c r="N112" i="3"/>
  <c r="N108" i="3"/>
  <c r="B130" i="3"/>
  <c r="B131" i="3"/>
  <c r="B132" i="3"/>
  <c r="B133" i="3"/>
  <c r="B134" i="3"/>
  <c r="B129" i="3"/>
  <c r="B123" i="3"/>
  <c r="B125" i="3"/>
  <c r="B127" i="3"/>
  <c r="B122" i="3"/>
  <c r="B116" i="3"/>
  <c r="B117" i="3"/>
  <c r="B118" i="3"/>
  <c r="B119" i="3"/>
  <c r="B120" i="3"/>
  <c r="B115" i="3"/>
  <c r="B109" i="3"/>
  <c r="B110" i="3"/>
  <c r="B111" i="3"/>
  <c r="B112" i="3"/>
  <c r="B113" i="3"/>
  <c r="B108" i="3"/>
  <c r="B167" i="1"/>
  <c r="O127" i="1"/>
  <c r="B160" i="1"/>
  <c r="O153" i="1"/>
  <c r="O120" i="1"/>
  <c r="P120" i="1" s="1"/>
  <c r="N113" i="3"/>
  <c r="B146" i="1"/>
  <c r="O113" i="1"/>
  <c r="O110" i="1"/>
  <c r="P110" i="1" s="1"/>
  <c r="O133" i="1"/>
  <c r="P133" i="1" s="1"/>
  <c r="P132" i="1"/>
  <c r="O131" i="1"/>
  <c r="P131" i="1" s="1"/>
  <c r="O130" i="1"/>
  <c r="P130" i="1" s="1"/>
  <c r="O129" i="1"/>
  <c r="P129" i="1" s="1"/>
  <c r="O125" i="1"/>
  <c r="P125" i="1" s="1"/>
  <c r="O123" i="1"/>
  <c r="P123" i="1" s="1"/>
  <c r="O122" i="1"/>
  <c r="P122" i="1" s="1"/>
  <c r="O119" i="1"/>
  <c r="P119" i="1" s="1"/>
  <c r="O118" i="1"/>
  <c r="P118" i="1" s="1"/>
  <c r="O117" i="1"/>
  <c r="P117" i="1" s="1"/>
  <c r="O116" i="1"/>
  <c r="P116" i="1" s="1"/>
  <c r="O115" i="1"/>
  <c r="P115" i="1" s="1"/>
  <c r="O112" i="1"/>
  <c r="P112" i="1" s="1"/>
  <c r="O111" i="1"/>
  <c r="P111" i="1" s="1"/>
  <c r="N79" i="6" s="1"/>
  <c r="O109" i="1"/>
  <c r="P109" i="1" s="1"/>
  <c r="O108" i="1"/>
  <c r="P108" i="1" s="1"/>
  <c r="P113" i="1" l="1"/>
  <c r="B74" i="6"/>
  <c r="B62" i="6" s="1"/>
  <c r="B62" i="4" s="1"/>
  <c r="B56" i="6"/>
  <c r="B56" i="4" s="1"/>
  <c r="N62" i="4"/>
  <c r="P134" i="1"/>
  <c r="P134" i="3" s="1"/>
  <c r="P127" i="1"/>
  <c r="P127" i="3" s="1"/>
  <c r="P123" i="3"/>
  <c r="P129" i="3"/>
  <c r="P130" i="3"/>
  <c r="P132" i="3"/>
  <c r="P131" i="3"/>
  <c r="P133" i="3"/>
  <c r="P115" i="3"/>
  <c r="P117" i="3"/>
  <c r="P118" i="3"/>
  <c r="P119" i="3"/>
  <c r="P120" i="3"/>
  <c r="N79" i="4"/>
  <c r="N76" i="6"/>
  <c r="N78" i="6"/>
  <c r="N68" i="6"/>
  <c r="N68" i="4" s="1"/>
  <c r="O146" i="1"/>
  <c r="O127" i="3"/>
  <c r="P125" i="3"/>
  <c r="P122" i="3"/>
  <c r="O134" i="3"/>
  <c r="P116" i="3"/>
  <c r="N70" i="6"/>
  <c r="B73" i="4"/>
  <c r="B69" i="4"/>
  <c r="B76" i="6"/>
  <c r="B76" i="4" s="1"/>
  <c r="B68" i="4"/>
  <c r="B71" i="4"/>
  <c r="O113" i="3"/>
  <c r="N72" i="4"/>
  <c r="N71" i="4"/>
  <c r="N73" i="4"/>
  <c r="N69" i="4"/>
  <c r="O132" i="3"/>
  <c r="O130" i="3"/>
  <c r="O133" i="3"/>
  <c r="O131" i="3"/>
  <c r="O129" i="3"/>
  <c r="O123" i="3"/>
  <c r="O125" i="3"/>
  <c r="O122" i="3"/>
  <c r="O119" i="3"/>
  <c r="O117" i="3"/>
  <c r="O115" i="3"/>
  <c r="O120" i="3"/>
  <c r="O118" i="3"/>
  <c r="O116" i="3"/>
  <c r="O112" i="3"/>
  <c r="O110" i="3"/>
  <c r="O108" i="3"/>
  <c r="O111" i="3"/>
  <c r="O109" i="3"/>
  <c r="O167" i="1"/>
  <c r="N127" i="3"/>
  <c r="O160" i="1"/>
  <c r="N134" i="3"/>
  <c r="M88" i="4"/>
  <c r="M89" i="4"/>
  <c r="M90" i="4"/>
  <c r="M91" i="4"/>
  <c r="M92" i="4"/>
  <c r="M93" i="4"/>
  <c r="N101" i="6"/>
  <c r="M96" i="6"/>
  <c r="M96" i="4" s="1"/>
  <c r="M97" i="6"/>
  <c r="M97" i="4" s="1"/>
  <c r="M98" i="6"/>
  <c r="M98" i="4" s="1"/>
  <c r="M99" i="6"/>
  <c r="M99" i="4" s="1"/>
  <c r="M100" i="6"/>
  <c r="M100" i="4" s="1"/>
  <c r="M101" i="6"/>
  <c r="M101" i="4" s="1"/>
  <c r="M94" i="6"/>
  <c r="M82" i="6" s="1"/>
  <c r="M82" i="4" s="1"/>
  <c r="M159" i="3"/>
  <c r="M160" i="3"/>
  <c r="M161" i="3"/>
  <c r="M162" i="3"/>
  <c r="M163" i="3"/>
  <c r="M153" i="3"/>
  <c r="M154" i="3"/>
  <c r="M155" i="3"/>
  <c r="M156" i="3"/>
  <c r="M157" i="3"/>
  <c r="M147" i="3"/>
  <c r="M148" i="3"/>
  <c r="M149" i="3"/>
  <c r="M150" i="3"/>
  <c r="M151" i="3"/>
  <c r="M141" i="3"/>
  <c r="M142" i="3"/>
  <c r="M143" i="3"/>
  <c r="M144" i="3"/>
  <c r="M145" i="3"/>
  <c r="N163" i="1"/>
  <c r="N164" i="1"/>
  <c r="N165" i="1"/>
  <c r="N166" i="1"/>
  <c r="N162" i="1"/>
  <c r="N156" i="1"/>
  <c r="N158" i="1"/>
  <c r="N155" i="1"/>
  <c r="N149" i="1"/>
  <c r="N150" i="1"/>
  <c r="N151" i="1"/>
  <c r="N152" i="1"/>
  <c r="N148" i="1"/>
  <c r="N142" i="1"/>
  <c r="N143" i="1"/>
  <c r="N144" i="1"/>
  <c r="N145" i="1"/>
  <c r="N141" i="1"/>
  <c r="M94" i="4" l="1"/>
  <c r="N70" i="4"/>
  <c r="N74" i="6"/>
  <c r="N82" i="6" s="1"/>
  <c r="P108" i="3"/>
  <c r="P111" i="3"/>
  <c r="N78" i="4"/>
  <c r="P112" i="3"/>
  <c r="N80" i="6"/>
  <c r="N80" i="4" s="1"/>
  <c r="P110" i="3"/>
  <c r="P109" i="3"/>
  <c r="N77" i="6"/>
  <c r="N77" i="4" s="1"/>
  <c r="P113" i="3"/>
  <c r="N81" i="6"/>
  <c r="N81" i="4" s="1"/>
  <c r="N76" i="4"/>
  <c r="B74" i="4"/>
  <c r="L88" i="4"/>
  <c r="L89" i="4"/>
  <c r="L90" i="4"/>
  <c r="L91" i="4"/>
  <c r="L92" i="4"/>
  <c r="L93" i="4"/>
  <c r="L96" i="6"/>
  <c r="L96" i="4" s="1"/>
  <c r="L97" i="6"/>
  <c r="L97" i="4" s="1"/>
  <c r="L98" i="6"/>
  <c r="L98" i="4" s="1"/>
  <c r="L99" i="6"/>
  <c r="L99" i="4" s="1"/>
  <c r="L100" i="6"/>
  <c r="L100" i="4" s="1"/>
  <c r="L101" i="6"/>
  <c r="L101" i="4" s="1"/>
  <c r="L94" i="6"/>
  <c r="L82" i="6" s="1"/>
  <c r="L82" i="4" s="1"/>
  <c r="L159" i="3"/>
  <c r="L160" i="3"/>
  <c r="L161" i="3"/>
  <c r="L162" i="3"/>
  <c r="L163" i="3"/>
  <c r="L153" i="3"/>
  <c r="L154" i="3"/>
  <c r="L155" i="3"/>
  <c r="L156" i="3"/>
  <c r="L157" i="3"/>
  <c r="L147" i="3"/>
  <c r="L148" i="3"/>
  <c r="L149" i="3"/>
  <c r="L150" i="3"/>
  <c r="L151" i="3"/>
  <c r="L141" i="3"/>
  <c r="L142" i="3"/>
  <c r="L143" i="3"/>
  <c r="L144" i="3"/>
  <c r="L145" i="3"/>
  <c r="L94" i="4" l="1"/>
  <c r="N74" i="4"/>
  <c r="N82" i="4"/>
  <c r="K88" i="4"/>
  <c r="K89" i="4"/>
  <c r="K90" i="4"/>
  <c r="K91" i="4"/>
  <c r="K92" i="4"/>
  <c r="K93" i="4"/>
  <c r="K96" i="6"/>
  <c r="K96" i="4" s="1"/>
  <c r="K97" i="6"/>
  <c r="K97" i="4" s="1"/>
  <c r="K98" i="6"/>
  <c r="K98" i="4" s="1"/>
  <c r="K99" i="6"/>
  <c r="K99" i="4" s="1"/>
  <c r="K100" i="6"/>
  <c r="K100" i="4" s="1"/>
  <c r="K101" i="6"/>
  <c r="K101" i="4" s="1"/>
  <c r="K94" i="6"/>
  <c r="K159" i="3"/>
  <c r="K160" i="3"/>
  <c r="K161" i="3"/>
  <c r="K162" i="3"/>
  <c r="K163" i="3"/>
  <c r="K153" i="3"/>
  <c r="K154" i="3"/>
  <c r="K155" i="3"/>
  <c r="K156" i="3"/>
  <c r="K157" i="3"/>
  <c r="K147" i="3"/>
  <c r="K148" i="3"/>
  <c r="K149" i="3"/>
  <c r="K150" i="3"/>
  <c r="K151" i="3"/>
  <c r="K141" i="3"/>
  <c r="K142" i="3"/>
  <c r="K143" i="3"/>
  <c r="K144" i="3"/>
  <c r="K145" i="3"/>
  <c r="K94" i="4" l="1"/>
  <c r="K82" i="6"/>
  <c r="K82" i="4" s="1"/>
  <c r="J88" i="4"/>
  <c r="J89" i="4"/>
  <c r="J90" i="4"/>
  <c r="J91" i="4"/>
  <c r="J92" i="4"/>
  <c r="J93" i="4"/>
  <c r="J96" i="6"/>
  <c r="J96" i="4" s="1"/>
  <c r="J97" i="6"/>
  <c r="J97" i="4" s="1"/>
  <c r="J98" i="6"/>
  <c r="J98" i="4" s="1"/>
  <c r="J99" i="6"/>
  <c r="J99" i="4" s="1"/>
  <c r="J100" i="6"/>
  <c r="J100" i="4" s="1"/>
  <c r="J101" i="6"/>
  <c r="J101" i="4" s="1"/>
  <c r="J94" i="6"/>
  <c r="J82" i="6" s="1"/>
  <c r="J82" i="4" s="1"/>
  <c r="J159" i="3"/>
  <c r="J160" i="3"/>
  <c r="J161" i="3"/>
  <c r="J162" i="3"/>
  <c r="J163" i="3"/>
  <c r="J153" i="3"/>
  <c r="J154" i="3"/>
  <c r="J155" i="3"/>
  <c r="J156" i="3"/>
  <c r="J157" i="3"/>
  <c r="J147" i="3"/>
  <c r="J148" i="3"/>
  <c r="J149" i="3"/>
  <c r="J150" i="3"/>
  <c r="J151" i="3"/>
  <c r="J141" i="3"/>
  <c r="J142" i="3"/>
  <c r="J143" i="3"/>
  <c r="J144" i="3"/>
  <c r="J145" i="3"/>
  <c r="J94" i="4" l="1"/>
  <c r="I88" i="4"/>
  <c r="I89" i="4"/>
  <c r="I90" i="4"/>
  <c r="I91" i="4"/>
  <c r="I92" i="4"/>
  <c r="I93" i="4"/>
  <c r="I101" i="6"/>
  <c r="I101" i="4" s="1"/>
  <c r="I96" i="6"/>
  <c r="I96" i="4" s="1"/>
  <c r="I97" i="6"/>
  <c r="I97" i="4" s="1"/>
  <c r="I98" i="6"/>
  <c r="I98" i="4" s="1"/>
  <c r="I99" i="6"/>
  <c r="I99" i="4" s="1"/>
  <c r="I100" i="6"/>
  <c r="I100" i="4" s="1"/>
  <c r="I94" i="6"/>
  <c r="I94" i="4" s="1"/>
  <c r="I159" i="3"/>
  <c r="I160" i="3"/>
  <c r="I161" i="3"/>
  <c r="I162" i="3"/>
  <c r="I163" i="3"/>
  <c r="I153" i="3"/>
  <c r="I154" i="3"/>
  <c r="I155" i="3"/>
  <c r="I156" i="3"/>
  <c r="I157" i="3"/>
  <c r="I147" i="3"/>
  <c r="I148" i="3"/>
  <c r="I149" i="3"/>
  <c r="I150" i="3"/>
  <c r="I151" i="3"/>
  <c r="I141" i="3"/>
  <c r="I142" i="3"/>
  <c r="I143" i="3"/>
  <c r="I144" i="3"/>
  <c r="I145" i="3"/>
  <c r="I82" i="6" l="1"/>
  <c r="I82" i="4" s="1"/>
  <c r="H88" i="4"/>
  <c r="H89" i="4"/>
  <c r="H90" i="4"/>
  <c r="H91" i="4"/>
  <c r="H92" i="4"/>
  <c r="H93" i="4"/>
  <c r="H101" i="6"/>
  <c r="H101" i="4" s="1"/>
  <c r="H97" i="6"/>
  <c r="H97" i="4" s="1"/>
  <c r="H98" i="6"/>
  <c r="H98" i="4" s="1"/>
  <c r="H99" i="6"/>
  <c r="H99" i="4" s="1"/>
  <c r="H100" i="6"/>
  <c r="H100" i="4" s="1"/>
  <c r="H96" i="6"/>
  <c r="H96" i="4" s="1"/>
  <c r="H94" i="6"/>
  <c r="H160" i="3"/>
  <c r="H161" i="3"/>
  <c r="H162" i="3"/>
  <c r="H163" i="3"/>
  <c r="H159" i="3"/>
  <c r="H154" i="3"/>
  <c r="H155" i="3"/>
  <c r="H156" i="3"/>
  <c r="H157" i="3"/>
  <c r="H153" i="3"/>
  <c r="H148" i="3"/>
  <c r="H149" i="3"/>
  <c r="H150" i="3"/>
  <c r="H151" i="3"/>
  <c r="H147" i="3"/>
  <c r="H142" i="3"/>
  <c r="H143" i="3"/>
  <c r="H144" i="3"/>
  <c r="H145" i="3"/>
  <c r="H141" i="3"/>
  <c r="O166" i="1"/>
  <c r="P166" i="1" s="1"/>
  <c r="H94" i="4" l="1"/>
  <c r="H82" i="6"/>
  <c r="H82" i="4" s="1"/>
  <c r="G88" i="4"/>
  <c r="G89" i="4"/>
  <c r="G90" i="4"/>
  <c r="G91" i="4"/>
  <c r="G92" i="4"/>
  <c r="G93" i="4"/>
  <c r="G101" i="6"/>
  <c r="G101" i="4" s="1"/>
  <c r="G96" i="6"/>
  <c r="G96" i="4" s="1"/>
  <c r="G97" i="6"/>
  <c r="G97" i="4" s="1"/>
  <c r="G98" i="6"/>
  <c r="G98" i="4" s="1"/>
  <c r="G99" i="6"/>
  <c r="G99" i="4" s="1"/>
  <c r="G100" i="6"/>
  <c r="G100" i="4" s="1"/>
  <c r="G94" i="6"/>
  <c r="G159" i="3"/>
  <c r="G160" i="3"/>
  <c r="G161" i="3"/>
  <c r="G162" i="3"/>
  <c r="G163" i="3"/>
  <c r="G153" i="3"/>
  <c r="G154" i="3"/>
  <c r="G155" i="3"/>
  <c r="G156" i="3"/>
  <c r="G157" i="3"/>
  <c r="G147" i="3"/>
  <c r="G148" i="3"/>
  <c r="G149" i="3"/>
  <c r="G150" i="3"/>
  <c r="G151" i="3"/>
  <c r="G141" i="3"/>
  <c r="G142" i="3"/>
  <c r="G143" i="3"/>
  <c r="G144" i="3"/>
  <c r="G145" i="3"/>
  <c r="G94" i="4" l="1"/>
  <c r="G82" i="6"/>
  <c r="G82" i="4" s="1"/>
  <c r="F88" i="4"/>
  <c r="F89" i="4"/>
  <c r="F90" i="4"/>
  <c r="F91" i="4"/>
  <c r="F92" i="4"/>
  <c r="F93" i="4"/>
  <c r="F101" i="6"/>
  <c r="F101" i="4" s="1"/>
  <c r="F100" i="6"/>
  <c r="F100" i="4" s="1"/>
  <c r="F99" i="6"/>
  <c r="F99" i="4" s="1"/>
  <c r="F98" i="6"/>
  <c r="F98" i="4" s="1"/>
  <c r="F97" i="6"/>
  <c r="F97" i="4" s="1"/>
  <c r="F96" i="6"/>
  <c r="F96" i="4" s="1"/>
  <c r="F94" i="6"/>
  <c r="F159" i="3"/>
  <c r="F160" i="3"/>
  <c r="F161" i="3"/>
  <c r="F162" i="3"/>
  <c r="F163" i="3"/>
  <c r="F153" i="3"/>
  <c r="F154" i="3"/>
  <c r="F155" i="3"/>
  <c r="F156" i="3"/>
  <c r="F157" i="3"/>
  <c r="F147" i="3"/>
  <c r="F148" i="3"/>
  <c r="F149" i="3"/>
  <c r="F150" i="3"/>
  <c r="F151" i="3"/>
  <c r="F141" i="3"/>
  <c r="F142" i="3"/>
  <c r="F143" i="3"/>
  <c r="F144" i="3"/>
  <c r="F145" i="3"/>
  <c r="F94" i="4" l="1"/>
  <c r="F82" i="6"/>
  <c r="F82" i="4" s="1"/>
  <c r="E88" i="4"/>
  <c r="E89" i="4"/>
  <c r="E90" i="4"/>
  <c r="E91" i="4"/>
  <c r="E92" i="4"/>
  <c r="E93" i="4"/>
  <c r="E96" i="6"/>
  <c r="E96" i="4" s="1"/>
  <c r="E97" i="6"/>
  <c r="E97" i="4" s="1"/>
  <c r="E98" i="6"/>
  <c r="E98" i="4" s="1"/>
  <c r="E99" i="6"/>
  <c r="E99" i="4" s="1"/>
  <c r="E100" i="6"/>
  <c r="E100" i="4" s="1"/>
  <c r="E101" i="6"/>
  <c r="E101" i="4" s="1"/>
  <c r="E94" i="6"/>
  <c r="E159" i="3"/>
  <c r="E160" i="3"/>
  <c r="E161" i="3"/>
  <c r="E162" i="3"/>
  <c r="E163" i="3"/>
  <c r="E153" i="3"/>
  <c r="E154" i="3"/>
  <c r="E155" i="3"/>
  <c r="E156" i="3"/>
  <c r="E157" i="3"/>
  <c r="E147" i="3"/>
  <c r="E148" i="3"/>
  <c r="E149" i="3"/>
  <c r="E150" i="3"/>
  <c r="E151" i="3"/>
  <c r="E142" i="3"/>
  <c r="E143" i="3"/>
  <c r="E144" i="3"/>
  <c r="E145" i="3"/>
  <c r="E141" i="3"/>
  <c r="E94" i="4" l="1"/>
  <c r="E82" i="6"/>
  <c r="E82" i="4" s="1"/>
  <c r="D88" i="4"/>
  <c r="D89" i="4"/>
  <c r="D90" i="4"/>
  <c r="D91" i="4"/>
  <c r="D92" i="4"/>
  <c r="D93" i="4"/>
  <c r="D97" i="6"/>
  <c r="D97" i="4" s="1"/>
  <c r="D98" i="6"/>
  <c r="D98" i="4" s="1"/>
  <c r="D99" i="6"/>
  <c r="D99" i="4" s="1"/>
  <c r="D100" i="6"/>
  <c r="D100" i="4" s="1"/>
  <c r="D101" i="6"/>
  <c r="D101" i="4" s="1"/>
  <c r="D96" i="6"/>
  <c r="D96" i="4" s="1"/>
  <c r="D94" i="6"/>
  <c r="D160" i="3"/>
  <c r="D161" i="3"/>
  <c r="D162" i="3"/>
  <c r="D163" i="3"/>
  <c r="D159" i="3"/>
  <c r="D154" i="3"/>
  <c r="D155" i="3"/>
  <c r="D156" i="3"/>
  <c r="D157" i="3"/>
  <c r="D153" i="3"/>
  <c r="D148" i="3"/>
  <c r="D149" i="3"/>
  <c r="D150" i="3"/>
  <c r="D151" i="3"/>
  <c r="D147" i="3"/>
  <c r="D142" i="3"/>
  <c r="D143" i="3"/>
  <c r="D144" i="3"/>
  <c r="D145" i="3"/>
  <c r="D141" i="3"/>
  <c r="D82" i="6" l="1"/>
  <c r="D82" i="4" s="1"/>
  <c r="D94" i="4"/>
  <c r="C88" i="4"/>
  <c r="C89" i="4"/>
  <c r="C90" i="4"/>
  <c r="C91" i="4"/>
  <c r="C92" i="4"/>
  <c r="C93" i="4"/>
  <c r="C96" i="6"/>
  <c r="C96" i="4" s="1"/>
  <c r="C97" i="6"/>
  <c r="C97" i="4" s="1"/>
  <c r="C98" i="6"/>
  <c r="C98" i="4" s="1"/>
  <c r="C99" i="6"/>
  <c r="C99" i="4" s="1"/>
  <c r="C100" i="6"/>
  <c r="C100" i="4" s="1"/>
  <c r="C101" i="6"/>
  <c r="C101" i="4" s="1"/>
  <c r="C94" i="6"/>
  <c r="C159" i="3"/>
  <c r="C160" i="3"/>
  <c r="C161" i="3"/>
  <c r="C162" i="3"/>
  <c r="C163" i="3"/>
  <c r="C153" i="3"/>
  <c r="C154" i="3"/>
  <c r="C155" i="3"/>
  <c r="C156" i="3"/>
  <c r="C157" i="3"/>
  <c r="C147" i="3"/>
  <c r="C148" i="3"/>
  <c r="C149" i="3"/>
  <c r="C150" i="3"/>
  <c r="C151" i="3"/>
  <c r="B160" i="3"/>
  <c r="B161" i="3"/>
  <c r="B162" i="3"/>
  <c r="B163" i="3"/>
  <c r="B159" i="3"/>
  <c r="B154" i="3"/>
  <c r="B155" i="3"/>
  <c r="B156" i="3"/>
  <c r="B157" i="3"/>
  <c r="B153" i="3"/>
  <c r="B148" i="3"/>
  <c r="B149" i="3"/>
  <c r="B150" i="3"/>
  <c r="B151" i="3"/>
  <c r="B147" i="3"/>
  <c r="C141" i="3"/>
  <c r="C142" i="3"/>
  <c r="C143" i="3"/>
  <c r="C144" i="3"/>
  <c r="C145" i="3"/>
  <c r="B142" i="3"/>
  <c r="B143" i="3"/>
  <c r="B144" i="3"/>
  <c r="B145" i="3"/>
  <c r="B141" i="3"/>
  <c r="C94" i="4" l="1"/>
  <c r="C82" i="6"/>
  <c r="C82" i="4" s="1"/>
  <c r="N101" i="4"/>
  <c r="B93" i="4"/>
  <c r="B92" i="4"/>
  <c r="B91" i="4"/>
  <c r="B90" i="4"/>
  <c r="B89" i="4"/>
  <c r="B88" i="4"/>
  <c r="B101" i="6"/>
  <c r="B101" i="4" s="1"/>
  <c r="B100" i="6"/>
  <c r="B100" i="4" s="1"/>
  <c r="B99" i="6"/>
  <c r="B99" i="4" s="1"/>
  <c r="B98" i="6"/>
  <c r="B98" i="4" s="1"/>
  <c r="B97" i="6"/>
  <c r="B97" i="4" s="1"/>
  <c r="B96" i="6"/>
  <c r="B96" i="4" s="1"/>
  <c r="B94" i="6"/>
  <c r="B94" i="4" l="1"/>
  <c r="B82" i="6"/>
  <c r="B82" i="4" s="1"/>
  <c r="N93" i="6"/>
  <c r="N93" i="4" s="1"/>
  <c r="N154" i="3" l="1"/>
  <c r="N156" i="3"/>
  <c r="N148" i="3"/>
  <c r="N149" i="3"/>
  <c r="N150" i="3"/>
  <c r="N151" i="3"/>
  <c r="N147" i="3"/>
  <c r="N142" i="3"/>
  <c r="N143" i="3"/>
  <c r="N144" i="3"/>
  <c r="N145" i="3"/>
  <c r="N141" i="3"/>
  <c r="N160" i="3"/>
  <c r="N161" i="3"/>
  <c r="N162" i="3"/>
  <c r="N163" i="3"/>
  <c r="N159" i="3"/>
  <c r="N153" i="3"/>
  <c r="O163" i="1"/>
  <c r="P163" i="1" s="1"/>
  <c r="O155" i="3"/>
  <c r="O156" i="1"/>
  <c r="P156" i="1" s="1"/>
  <c r="O152" i="1"/>
  <c r="P152" i="1" s="1"/>
  <c r="P158" i="1"/>
  <c r="O145" i="1"/>
  <c r="P145" i="1" s="1"/>
  <c r="O143" i="1"/>
  <c r="P143" i="1" s="1"/>
  <c r="O151" i="1"/>
  <c r="P151" i="1" s="1"/>
  <c r="O150" i="1"/>
  <c r="P150" i="1" s="1"/>
  <c r="O144" i="1"/>
  <c r="P144" i="1" s="1"/>
  <c r="O165" i="1"/>
  <c r="P165" i="1" s="1"/>
  <c r="O164" i="1"/>
  <c r="P164" i="1" s="1"/>
  <c r="O162" i="1"/>
  <c r="P162" i="1" s="1"/>
  <c r="O155" i="1"/>
  <c r="P155" i="1" s="1"/>
  <c r="O149" i="1"/>
  <c r="P149" i="1" s="1"/>
  <c r="O148" i="1"/>
  <c r="P148" i="1" s="1"/>
  <c r="O142" i="1"/>
  <c r="P142" i="1" s="1"/>
  <c r="O141" i="1"/>
  <c r="P141" i="1" s="1"/>
  <c r="P150" i="3" l="1"/>
  <c r="O150" i="3"/>
  <c r="O163" i="3"/>
  <c r="P163" i="3"/>
  <c r="O160" i="3"/>
  <c r="P160" i="3"/>
  <c r="P159" i="3"/>
  <c r="P162" i="3"/>
  <c r="O161" i="3"/>
  <c r="P161" i="3"/>
  <c r="P154" i="3"/>
  <c r="P156" i="3"/>
  <c r="O153" i="3"/>
  <c r="O149" i="3"/>
  <c r="P149" i="3"/>
  <c r="P151" i="3"/>
  <c r="O147" i="3"/>
  <c r="P147" i="3"/>
  <c r="P148" i="3"/>
  <c r="N88" i="6"/>
  <c r="N88" i="4" s="1"/>
  <c r="N91" i="6"/>
  <c r="N91" i="4" s="1"/>
  <c r="N90" i="6"/>
  <c r="N90" i="4" s="1"/>
  <c r="N92" i="6"/>
  <c r="N92" i="4" s="1"/>
  <c r="N89" i="6"/>
  <c r="N89" i="4" s="1"/>
  <c r="O159" i="3"/>
  <c r="O148" i="3"/>
  <c r="O162" i="3"/>
  <c r="O154" i="3"/>
  <c r="O151" i="3"/>
  <c r="P153" i="3"/>
  <c r="O156" i="3"/>
  <c r="O141" i="3"/>
  <c r="O145" i="3"/>
  <c r="O144" i="3"/>
  <c r="O143" i="3"/>
  <c r="O142" i="3"/>
  <c r="M108" i="4"/>
  <c r="M109" i="4"/>
  <c r="M110" i="4"/>
  <c r="M111" i="4"/>
  <c r="M112" i="4"/>
  <c r="M113" i="4"/>
  <c r="M116" i="6"/>
  <c r="M116" i="4" s="1"/>
  <c r="M117" i="6"/>
  <c r="M117" i="4" s="1"/>
  <c r="M118" i="6"/>
  <c r="M118" i="4" s="1"/>
  <c r="M119" i="6"/>
  <c r="M119" i="4" s="1"/>
  <c r="M120" i="6"/>
  <c r="M120" i="4" s="1"/>
  <c r="M121" i="6"/>
  <c r="M121" i="4" s="1"/>
  <c r="N121" i="6"/>
  <c r="M114" i="6"/>
  <c r="M188" i="3"/>
  <c r="M189" i="3"/>
  <c r="M190" i="3"/>
  <c r="M191" i="3"/>
  <c r="M192" i="3"/>
  <c r="M182" i="3"/>
  <c r="M183" i="3"/>
  <c r="M184" i="3"/>
  <c r="M185" i="3"/>
  <c r="M186" i="3"/>
  <c r="M176" i="3"/>
  <c r="M177" i="3"/>
  <c r="M178" i="3"/>
  <c r="M179" i="3"/>
  <c r="M180" i="3"/>
  <c r="M170" i="3"/>
  <c r="M171" i="3"/>
  <c r="M172" i="3"/>
  <c r="M173" i="3"/>
  <c r="M174" i="3"/>
  <c r="N193" i="1"/>
  <c r="N194" i="1"/>
  <c r="N195" i="1"/>
  <c r="N196" i="1"/>
  <c r="N192" i="1"/>
  <c r="N189" i="1"/>
  <c r="N181" i="1"/>
  <c r="N182" i="1"/>
  <c r="N183" i="1"/>
  <c r="N184" i="1"/>
  <c r="N180" i="1"/>
  <c r="N175" i="1"/>
  <c r="N176" i="1"/>
  <c r="N177" i="1"/>
  <c r="N178" i="1"/>
  <c r="N174" i="1"/>
  <c r="M114" i="4" l="1"/>
  <c r="M102" i="6"/>
  <c r="M102" i="4" s="1"/>
  <c r="N94" i="6"/>
  <c r="N102" i="6" s="1"/>
  <c r="N96" i="6"/>
  <c r="N96" i="4" s="1"/>
  <c r="P141" i="3"/>
  <c r="N99" i="6"/>
  <c r="N99" i="4" s="1"/>
  <c r="P144" i="3"/>
  <c r="N97" i="6"/>
  <c r="N97" i="4" s="1"/>
  <c r="P142" i="3"/>
  <c r="N100" i="6"/>
  <c r="N100" i="4" s="1"/>
  <c r="P145" i="3"/>
  <c r="N98" i="6"/>
  <c r="N98" i="4" s="1"/>
  <c r="P143" i="3"/>
  <c r="L108" i="4"/>
  <c r="L109" i="4"/>
  <c r="L110" i="4"/>
  <c r="L111" i="4"/>
  <c r="L112" i="4"/>
  <c r="L113" i="4"/>
  <c r="L121" i="6"/>
  <c r="L121" i="4" s="1"/>
  <c r="L114" i="6"/>
  <c r="L189" i="3"/>
  <c r="L190" i="3"/>
  <c r="L191" i="3"/>
  <c r="L192" i="3"/>
  <c r="L188" i="3"/>
  <c r="L183" i="3"/>
  <c r="L184" i="3"/>
  <c r="L185" i="3"/>
  <c r="L186" i="3"/>
  <c r="L182" i="3"/>
  <c r="L177" i="3"/>
  <c r="L178" i="3"/>
  <c r="L179" i="3"/>
  <c r="L180" i="3"/>
  <c r="L176" i="3"/>
  <c r="L171" i="3"/>
  <c r="L172" i="3"/>
  <c r="L173" i="3"/>
  <c r="L174" i="3"/>
  <c r="L170" i="3"/>
  <c r="L114" i="4" l="1"/>
  <c r="L102" i="6"/>
  <c r="L102" i="4" s="1"/>
  <c r="N102" i="4"/>
  <c r="N94" i="4"/>
  <c r="K108" i="4"/>
  <c r="K109" i="4"/>
  <c r="K110" i="4"/>
  <c r="K111" i="4"/>
  <c r="K112" i="4"/>
  <c r="K113" i="4"/>
  <c r="K121" i="6"/>
  <c r="K121" i="4" s="1"/>
  <c r="K114" i="6"/>
  <c r="K189" i="3"/>
  <c r="K190" i="3"/>
  <c r="K191" i="3"/>
  <c r="K192" i="3"/>
  <c r="K188" i="3"/>
  <c r="K183" i="3"/>
  <c r="K184" i="3"/>
  <c r="K185" i="3"/>
  <c r="K186" i="3"/>
  <c r="K182" i="3"/>
  <c r="K177" i="3"/>
  <c r="K178" i="3"/>
  <c r="K179" i="3"/>
  <c r="K180" i="3"/>
  <c r="K176" i="3"/>
  <c r="K171" i="3"/>
  <c r="K172" i="3"/>
  <c r="K173" i="3"/>
  <c r="K174" i="3"/>
  <c r="K170" i="3"/>
  <c r="K114" i="4" l="1"/>
  <c r="K102" i="6"/>
  <c r="K102" i="4" s="1"/>
  <c r="J108" i="4"/>
  <c r="J109" i="4"/>
  <c r="J110" i="4"/>
  <c r="J111" i="4"/>
  <c r="J112" i="4"/>
  <c r="J113" i="4"/>
  <c r="J116" i="6"/>
  <c r="J116" i="4" s="1"/>
  <c r="J117" i="6"/>
  <c r="J117" i="4" s="1"/>
  <c r="J118" i="6"/>
  <c r="J118" i="4" s="1"/>
  <c r="J119" i="6"/>
  <c r="J119" i="4" s="1"/>
  <c r="J120" i="6"/>
  <c r="J120" i="4" s="1"/>
  <c r="J121" i="6"/>
  <c r="J121" i="4" s="1"/>
  <c r="J114" i="6"/>
  <c r="J102" i="6" s="1"/>
  <c r="J102" i="4" s="1"/>
  <c r="J188" i="3"/>
  <c r="J189" i="3"/>
  <c r="J190" i="3"/>
  <c r="J191" i="3"/>
  <c r="J192" i="3"/>
  <c r="J182" i="3"/>
  <c r="J183" i="3"/>
  <c r="J184" i="3"/>
  <c r="J185" i="3"/>
  <c r="J186" i="3"/>
  <c r="J176" i="3"/>
  <c r="J177" i="3"/>
  <c r="J178" i="3"/>
  <c r="J179" i="3"/>
  <c r="J180" i="3"/>
  <c r="J171" i="3"/>
  <c r="J172" i="3"/>
  <c r="J173" i="3"/>
  <c r="J174" i="3"/>
  <c r="J170" i="3"/>
  <c r="J114" i="4" l="1"/>
  <c r="I109" i="4"/>
  <c r="I110" i="4"/>
  <c r="I111" i="4"/>
  <c r="I112" i="4"/>
  <c r="I113" i="4"/>
  <c r="I108" i="4"/>
  <c r="I121" i="6"/>
  <c r="I121" i="4" s="1"/>
  <c r="I117" i="6"/>
  <c r="I117" i="4" s="1"/>
  <c r="I118" i="6"/>
  <c r="I118" i="4" s="1"/>
  <c r="I119" i="6"/>
  <c r="I119" i="4" s="1"/>
  <c r="I120" i="6"/>
  <c r="I120" i="4" s="1"/>
  <c r="I116" i="6"/>
  <c r="I116" i="4" s="1"/>
  <c r="I114" i="6"/>
  <c r="I189" i="3"/>
  <c r="I190" i="3"/>
  <c r="I191" i="3"/>
  <c r="I192" i="3"/>
  <c r="I188" i="3"/>
  <c r="I183" i="3"/>
  <c r="I184" i="3"/>
  <c r="I185" i="3"/>
  <c r="I186" i="3"/>
  <c r="I182" i="3"/>
  <c r="I177" i="3"/>
  <c r="I178" i="3"/>
  <c r="I179" i="3"/>
  <c r="I180" i="3"/>
  <c r="I176" i="3"/>
  <c r="I171" i="3"/>
  <c r="I172" i="3"/>
  <c r="I173" i="3"/>
  <c r="I174" i="3"/>
  <c r="I170" i="3"/>
  <c r="I114" i="4" l="1"/>
  <c r="I102" i="6"/>
  <c r="I102" i="4" s="1"/>
  <c r="H109" i="4"/>
  <c r="H110" i="4"/>
  <c r="H111" i="4"/>
  <c r="H112" i="4"/>
  <c r="H113" i="4"/>
  <c r="H108" i="4"/>
  <c r="H121" i="6"/>
  <c r="H121" i="4" s="1"/>
  <c r="H117" i="6"/>
  <c r="H117" i="4" s="1"/>
  <c r="H118" i="6"/>
  <c r="H118" i="4" s="1"/>
  <c r="H119" i="6"/>
  <c r="H119" i="4" s="1"/>
  <c r="H120" i="6"/>
  <c r="H120" i="4" s="1"/>
  <c r="H116" i="6"/>
  <c r="H116" i="4" s="1"/>
  <c r="H114" i="6"/>
  <c r="N178" i="3"/>
  <c r="H189" i="3"/>
  <c r="H190" i="3"/>
  <c r="H191" i="3"/>
  <c r="H192" i="3"/>
  <c r="H188" i="3"/>
  <c r="H183" i="3"/>
  <c r="H184" i="3"/>
  <c r="H185" i="3"/>
  <c r="H186" i="3"/>
  <c r="H182" i="3"/>
  <c r="H177" i="3"/>
  <c r="H178" i="3"/>
  <c r="H179" i="3"/>
  <c r="H180" i="3"/>
  <c r="H176" i="3"/>
  <c r="H171" i="3"/>
  <c r="H172" i="3"/>
  <c r="H173" i="3"/>
  <c r="H174" i="3"/>
  <c r="H170" i="3"/>
  <c r="H114" i="4" l="1"/>
  <c r="H102" i="6"/>
  <c r="H102" i="4" s="1"/>
  <c r="G109" i="4"/>
  <c r="G110" i="4"/>
  <c r="G111" i="4"/>
  <c r="G112" i="4"/>
  <c r="G113" i="4"/>
  <c r="G108" i="4"/>
  <c r="G121" i="6"/>
  <c r="G121" i="4" s="1"/>
  <c r="G114" i="6"/>
  <c r="G102" i="6" s="1"/>
  <c r="G102" i="4" s="1"/>
  <c r="N185" i="3"/>
  <c r="G189" i="3"/>
  <c r="G190" i="3"/>
  <c r="G191" i="3"/>
  <c r="G192" i="3"/>
  <c r="G188" i="3"/>
  <c r="G183" i="3"/>
  <c r="G184" i="3"/>
  <c r="G185" i="3"/>
  <c r="G186" i="3"/>
  <c r="G182" i="3"/>
  <c r="G177" i="3"/>
  <c r="G178" i="3"/>
  <c r="G179" i="3"/>
  <c r="G180" i="3"/>
  <c r="G176" i="3"/>
  <c r="G171" i="3"/>
  <c r="G172" i="3"/>
  <c r="G173" i="3"/>
  <c r="G174" i="3"/>
  <c r="G170" i="3"/>
  <c r="G114" i="4" l="1"/>
  <c r="F109" i="4"/>
  <c r="F110" i="4"/>
  <c r="F111" i="4"/>
  <c r="F112" i="4"/>
  <c r="F113" i="4"/>
  <c r="F108" i="4"/>
  <c r="F121" i="6"/>
  <c r="F121" i="4" s="1"/>
  <c r="F114" i="6"/>
  <c r="F102" i="6" s="1"/>
  <c r="F102" i="4" s="1"/>
  <c r="F189" i="3"/>
  <c r="F190" i="3"/>
  <c r="F191" i="3"/>
  <c r="F192" i="3"/>
  <c r="F188" i="3"/>
  <c r="F183" i="3"/>
  <c r="F184" i="3"/>
  <c r="F185" i="3"/>
  <c r="F186" i="3"/>
  <c r="F182" i="3"/>
  <c r="F177" i="3"/>
  <c r="F178" i="3"/>
  <c r="F179" i="3"/>
  <c r="F180" i="3"/>
  <c r="F176" i="3"/>
  <c r="F171" i="3"/>
  <c r="F172" i="3"/>
  <c r="F173" i="3"/>
  <c r="F174" i="3"/>
  <c r="F170" i="3"/>
  <c r="F114" i="4" l="1"/>
  <c r="E109" i="4"/>
  <c r="E110" i="4"/>
  <c r="E111" i="4"/>
  <c r="E112" i="4"/>
  <c r="E113" i="4"/>
  <c r="D108" i="4"/>
  <c r="E108" i="4"/>
  <c r="E121" i="6"/>
  <c r="E121" i="4" s="1"/>
  <c r="E114" i="6"/>
  <c r="E189" i="3"/>
  <c r="E190" i="3"/>
  <c r="E191" i="3"/>
  <c r="E192" i="3"/>
  <c r="E188" i="3"/>
  <c r="E183" i="3"/>
  <c r="E184" i="3"/>
  <c r="E185" i="3"/>
  <c r="E186" i="3"/>
  <c r="E182" i="3"/>
  <c r="E177" i="3"/>
  <c r="E178" i="3"/>
  <c r="E179" i="3"/>
  <c r="E180" i="3"/>
  <c r="E176" i="3"/>
  <c r="E171" i="3"/>
  <c r="E172" i="3"/>
  <c r="E173" i="3"/>
  <c r="E174" i="3"/>
  <c r="E170" i="3"/>
  <c r="E114" i="4" l="1"/>
  <c r="E102" i="6"/>
  <c r="E102" i="4" s="1"/>
  <c r="D109" i="4"/>
  <c r="D110" i="4"/>
  <c r="D111" i="4"/>
  <c r="D112" i="4"/>
  <c r="D113" i="4"/>
  <c r="D121" i="6"/>
  <c r="D121" i="4" s="1"/>
  <c r="D114" i="6"/>
  <c r="D102" i="6" s="1"/>
  <c r="D102" i="4" s="1"/>
  <c r="D189" i="3"/>
  <c r="D190" i="3"/>
  <c r="D191" i="3"/>
  <c r="D192" i="3"/>
  <c r="D188" i="3"/>
  <c r="D183" i="3"/>
  <c r="D184" i="3"/>
  <c r="D185" i="3"/>
  <c r="D186" i="3"/>
  <c r="D182" i="3"/>
  <c r="D177" i="3"/>
  <c r="D178" i="3"/>
  <c r="D179" i="3"/>
  <c r="D180" i="3"/>
  <c r="D176" i="3"/>
  <c r="D171" i="3"/>
  <c r="D172" i="3"/>
  <c r="D173" i="3"/>
  <c r="D174" i="3"/>
  <c r="D170" i="3"/>
  <c r="D114" i="4" l="1"/>
  <c r="C109" i="4"/>
  <c r="C110" i="4"/>
  <c r="C111" i="4"/>
  <c r="C112" i="4"/>
  <c r="C113" i="4"/>
  <c r="C108" i="4"/>
  <c r="C121" i="6"/>
  <c r="C121" i="4" s="1"/>
  <c r="C114" i="6"/>
  <c r="C189" i="3"/>
  <c r="C190" i="3"/>
  <c r="C191" i="3"/>
  <c r="C192" i="3"/>
  <c r="C188" i="3"/>
  <c r="C183" i="3"/>
  <c r="C184" i="3"/>
  <c r="C185" i="3"/>
  <c r="C186" i="3"/>
  <c r="C182" i="3"/>
  <c r="C177" i="3"/>
  <c r="C178" i="3"/>
  <c r="C179" i="3"/>
  <c r="C180" i="3"/>
  <c r="C176" i="3"/>
  <c r="C171" i="3"/>
  <c r="C172" i="3"/>
  <c r="C173" i="3"/>
  <c r="C174" i="3"/>
  <c r="C170" i="3"/>
  <c r="C114" i="4" l="1"/>
  <c r="C102" i="6"/>
  <c r="C102" i="4" s="1"/>
  <c r="N121" i="4"/>
  <c r="B109" i="4"/>
  <c r="B110" i="4"/>
  <c r="B111" i="4"/>
  <c r="B112" i="4"/>
  <c r="B113" i="4"/>
  <c r="B108" i="4"/>
  <c r="N113" i="6"/>
  <c r="N113" i="4" s="1"/>
  <c r="B114" i="6"/>
  <c r="B102" i="6" s="1"/>
  <c r="B102" i="4" s="1"/>
  <c r="B121" i="6"/>
  <c r="B121" i="4" s="1"/>
  <c r="B114" i="4" l="1"/>
  <c r="N192" i="3"/>
  <c r="N191" i="3"/>
  <c r="N190" i="3"/>
  <c r="N189" i="3"/>
  <c r="N188" i="3"/>
  <c r="N180" i="3"/>
  <c r="N179" i="3"/>
  <c r="N177" i="3"/>
  <c r="N176" i="3"/>
  <c r="N171" i="3"/>
  <c r="N172" i="3"/>
  <c r="N173" i="3"/>
  <c r="N174" i="3"/>
  <c r="N170" i="3"/>
  <c r="B189" i="3"/>
  <c r="B190" i="3"/>
  <c r="B191" i="3"/>
  <c r="B192" i="3"/>
  <c r="B188" i="3"/>
  <c r="B183" i="3"/>
  <c r="B184" i="3"/>
  <c r="B185" i="3"/>
  <c r="B186" i="3"/>
  <c r="B182" i="3"/>
  <c r="B177" i="3"/>
  <c r="B178" i="3"/>
  <c r="B179" i="3"/>
  <c r="B180" i="3"/>
  <c r="B176" i="3"/>
  <c r="B171" i="3"/>
  <c r="B172" i="3"/>
  <c r="B173" i="3"/>
  <c r="B174" i="3"/>
  <c r="B170" i="3"/>
  <c r="O193" i="1"/>
  <c r="O194" i="1"/>
  <c r="O195" i="1"/>
  <c r="O196" i="1"/>
  <c r="O192" i="1"/>
  <c r="P192" i="1" s="1"/>
  <c r="O187" i="1"/>
  <c r="O188" i="1"/>
  <c r="O184" i="3" s="1"/>
  <c r="O189" i="1"/>
  <c r="P189" i="1" s="1"/>
  <c r="O190" i="1"/>
  <c r="P190" i="1" s="1"/>
  <c r="O186" i="1"/>
  <c r="O181" i="1"/>
  <c r="P181" i="1" s="1"/>
  <c r="O182" i="1"/>
  <c r="P182" i="1" s="1"/>
  <c r="O183" i="1"/>
  <c r="P183" i="1" s="1"/>
  <c r="O184" i="1"/>
  <c r="P184" i="1" s="1"/>
  <c r="O180" i="1"/>
  <c r="P180" i="1" s="1"/>
  <c r="O175" i="1"/>
  <c r="P175" i="1" s="1"/>
  <c r="O176" i="1"/>
  <c r="P176" i="1" s="1"/>
  <c r="O177" i="1"/>
  <c r="P177" i="1" s="1"/>
  <c r="O178" i="1"/>
  <c r="P178" i="1" s="1"/>
  <c r="O174" i="1"/>
  <c r="P174" i="1" s="1"/>
  <c r="O185" i="3" l="1"/>
  <c r="P185" i="3"/>
  <c r="P188" i="3"/>
  <c r="O189" i="3"/>
  <c r="O191" i="3"/>
  <c r="O192" i="3"/>
  <c r="O182" i="3"/>
  <c r="O186" i="3"/>
  <c r="P186" i="3"/>
  <c r="O183" i="3"/>
  <c r="O177" i="3"/>
  <c r="P177" i="3"/>
  <c r="O180" i="3"/>
  <c r="P180" i="3"/>
  <c r="O179" i="3"/>
  <c r="P179" i="3"/>
  <c r="O176" i="3"/>
  <c r="P176" i="3"/>
  <c r="O178" i="3"/>
  <c r="P178" i="3"/>
  <c r="N111" i="6"/>
  <c r="N111" i="4" s="1"/>
  <c r="N112" i="6"/>
  <c r="N112" i="4" s="1"/>
  <c r="N109" i="6"/>
  <c r="N109" i="4" s="1"/>
  <c r="N110" i="6"/>
  <c r="N110" i="4" s="1"/>
  <c r="N108" i="6"/>
  <c r="N108" i="4" s="1"/>
  <c r="O188" i="3"/>
  <c r="O190" i="3"/>
  <c r="N119" i="6"/>
  <c r="N119" i="4" s="1"/>
  <c r="O172" i="3"/>
  <c r="O171" i="3"/>
  <c r="O174" i="3"/>
  <c r="O170" i="3"/>
  <c r="O173" i="3"/>
  <c r="M215" i="1"/>
  <c r="M216" i="1"/>
  <c r="N216" i="1" s="1"/>
  <c r="N218" i="1"/>
  <c r="O218" i="1"/>
  <c r="P218" i="1" s="1"/>
  <c r="O219" i="1"/>
  <c r="O216" i="1" l="1"/>
  <c r="P216" i="1" s="1"/>
  <c r="P186" i="1"/>
  <c r="P182" i="3" s="1"/>
  <c r="N186" i="1"/>
  <c r="N182" i="3" s="1"/>
  <c r="P187" i="1"/>
  <c r="P183" i="3" s="1"/>
  <c r="N187" i="1"/>
  <c r="N183" i="3" s="1"/>
  <c r="N215" i="1"/>
  <c r="N114" i="6"/>
  <c r="P173" i="3"/>
  <c r="N118" i="6"/>
  <c r="N118" i="4" s="1"/>
  <c r="P172" i="3"/>
  <c r="N117" i="6"/>
  <c r="N117" i="4" s="1"/>
  <c r="P171" i="3"/>
  <c r="N116" i="6"/>
  <c r="N116" i="4" s="1"/>
  <c r="P170" i="3"/>
  <c r="N120" i="6"/>
  <c r="N120" i="4" s="1"/>
  <c r="P174" i="3"/>
  <c r="O215" i="1"/>
  <c r="P215" i="1" s="1"/>
  <c r="M129" i="4"/>
  <c r="M130" i="4"/>
  <c r="M131" i="4"/>
  <c r="M132" i="4"/>
  <c r="M133" i="4"/>
  <c r="M128" i="4"/>
  <c r="M134" i="6"/>
  <c r="M122" i="6" s="1"/>
  <c r="M122" i="4" s="1"/>
  <c r="M218" i="3"/>
  <c r="M219" i="3"/>
  <c r="M220" i="3"/>
  <c r="M221" i="3"/>
  <c r="M217" i="3"/>
  <c r="M212" i="3"/>
  <c r="M213" i="3"/>
  <c r="M214" i="3"/>
  <c r="M215" i="3"/>
  <c r="M211" i="3"/>
  <c r="M206" i="3"/>
  <c r="M207" i="3"/>
  <c r="M208" i="3"/>
  <c r="M209" i="3"/>
  <c r="M205" i="3"/>
  <c r="M200" i="3"/>
  <c r="M201" i="3"/>
  <c r="M202" i="3"/>
  <c r="M203" i="3"/>
  <c r="M199" i="3"/>
  <c r="N222" i="1"/>
  <c r="N223" i="1"/>
  <c r="N224" i="1"/>
  <c r="N225" i="1"/>
  <c r="N221" i="1"/>
  <c r="N210" i="1"/>
  <c r="N211" i="1"/>
  <c r="N212" i="1"/>
  <c r="N213" i="1"/>
  <c r="N209" i="1"/>
  <c r="N204" i="1"/>
  <c r="N205" i="1"/>
  <c r="N206" i="1"/>
  <c r="N207" i="1"/>
  <c r="N203" i="1"/>
  <c r="M134" i="4" l="1"/>
  <c r="N114" i="4"/>
  <c r="L133" i="4"/>
  <c r="L129" i="6"/>
  <c r="L130" i="6"/>
  <c r="L118" i="6" s="1"/>
  <c r="L118" i="4" s="1"/>
  <c r="L131" i="6"/>
  <c r="L132" i="6"/>
  <c r="L128" i="6"/>
  <c r="L116" i="6" s="1"/>
  <c r="L116" i="4" s="1"/>
  <c r="L218" i="3"/>
  <c r="L219" i="3"/>
  <c r="L220" i="3"/>
  <c r="L221" i="3"/>
  <c r="L217" i="3"/>
  <c r="L212" i="3"/>
  <c r="L213" i="3"/>
  <c r="L214" i="3"/>
  <c r="L215" i="3"/>
  <c r="L211" i="3"/>
  <c r="L206" i="3"/>
  <c r="L207" i="3"/>
  <c r="L208" i="3"/>
  <c r="L209" i="3"/>
  <c r="L205" i="3"/>
  <c r="L200" i="3"/>
  <c r="L201" i="3"/>
  <c r="L202" i="3"/>
  <c r="L203" i="3"/>
  <c r="L199" i="3"/>
  <c r="L129" i="4" l="1"/>
  <c r="L117" i="6"/>
  <c r="L117" i="4" s="1"/>
  <c r="L132" i="4"/>
  <c r="L120" i="6"/>
  <c r="L120" i="4" s="1"/>
  <c r="L131" i="4"/>
  <c r="L119" i="6"/>
  <c r="L119" i="4" s="1"/>
  <c r="L128" i="4"/>
  <c r="L134" i="6"/>
  <c r="L130" i="4"/>
  <c r="K133" i="4"/>
  <c r="K129" i="6"/>
  <c r="K130" i="6"/>
  <c r="K131" i="6"/>
  <c r="K132" i="6"/>
  <c r="K128" i="6"/>
  <c r="K116" i="6" s="1"/>
  <c r="K116" i="4" s="1"/>
  <c r="K218" i="3"/>
  <c r="K219" i="3"/>
  <c r="K220" i="3"/>
  <c r="K221" i="3"/>
  <c r="K217" i="3"/>
  <c r="K212" i="3"/>
  <c r="K213" i="3"/>
  <c r="K214" i="3"/>
  <c r="K215" i="3"/>
  <c r="K211" i="3"/>
  <c r="K206" i="3"/>
  <c r="K207" i="3"/>
  <c r="K208" i="3"/>
  <c r="K209" i="3"/>
  <c r="K205" i="3"/>
  <c r="K200" i="3"/>
  <c r="K201" i="3"/>
  <c r="K202" i="3"/>
  <c r="K203" i="3"/>
  <c r="K199" i="3"/>
  <c r="K132" i="4" l="1"/>
  <c r="K120" i="6"/>
  <c r="K120" i="4" s="1"/>
  <c r="K130" i="4"/>
  <c r="K118" i="6"/>
  <c r="K118" i="4" s="1"/>
  <c r="L134" i="4"/>
  <c r="L122" i="6"/>
  <c r="L122" i="4" s="1"/>
  <c r="K131" i="4"/>
  <c r="K119" i="6"/>
  <c r="K119" i="4" s="1"/>
  <c r="K129" i="4"/>
  <c r="K117" i="6"/>
  <c r="K117" i="4" s="1"/>
  <c r="K134" i="6"/>
  <c r="K122" i="6" s="1"/>
  <c r="K122" i="4" s="1"/>
  <c r="K128" i="4"/>
  <c r="J129" i="4"/>
  <c r="J130" i="4"/>
  <c r="J131" i="4"/>
  <c r="J132" i="4"/>
  <c r="J133" i="4"/>
  <c r="J128" i="4"/>
  <c r="J134" i="6"/>
  <c r="J218" i="3"/>
  <c r="J219" i="3"/>
  <c r="J220" i="3"/>
  <c r="J221" i="3"/>
  <c r="J217" i="3"/>
  <c r="J212" i="3"/>
  <c r="J213" i="3"/>
  <c r="J214" i="3"/>
  <c r="J215" i="3"/>
  <c r="J211" i="3"/>
  <c r="J206" i="3"/>
  <c r="J207" i="3"/>
  <c r="J208" i="3"/>
  <c r="J209" i="3"/>
  <c r="J205" i="3"/>
  <c r="J200" i="3"/>
  <c r="J201" i="3"/>
  <c r="J202" i="3"/>
  <c r="J203" i="3"/>
  <c r="J199" i="3"/>
  <c r="J134" i="4" l="1"/>
  <c r="J122" i="6"/>
  <c r="J122" i="4" s="1"/>
  <c r="K134" i="4"/>
  <c r="I128" i="4"/>
  <c r="I129" i="4"/>
  <c r="I130" i="4"/>
  <c r="I131" i="4"/>
  <c r="I132" i="4"/>
  <c r="I133" i="4"/>
  <c r="I134" i="6"/>
  <c r="I122" i="6" s="1"/>
  <c r="I122" i="4" s="1"/>
  <c r="I199" i="3"/>
  <c r="I200" i="3"/>
  <c r="I201" i="3"/>
  <c r="I202" i="3"/>
  <c r="I203" i="3"/>
  <c r="I205" i="3"/>
  <c r="I206" i="3"/>
  <c r="I207" i="3"/>
  <c r="I208" i="3"/>
  <c r="I209" i="3"/>
  <c r="I217" i="3"/>
  <c r="I218" i="3"/>
  <c r="I219" i="3"/>
  <c r="I220" i="3"/>
  <c r="I221" i="3"/>
  <c r="I211" i="3"/>
  <c r="I212" i="3"/>
  <c r="I213" i="3"/>
  <c r="I214" i="3"/>
  <c r="I215" i="3"/>
  <c r="I134" i="4" l="1"/>
  <c r="H132" i="4"/>
  <c r="H129" i="4"/>
  <c r="H130" i="4"/>
  <c r="H131" i="4"/>
  <c r="H133" i="4"/>
  <c r="H128" i="4"/>
  <c r="H134" i="6" l="1"/>
  <c r="H221" i="3"/>
  <c r="H220" i="3"/>
  <c r="H219" i="3"/>
  <c r="H218" i="3"/>
  <c r="H217" i="3"/>
  <c r="H215" i="3"/>
  <c r="H214" i="3"/>
  <c r="H213" i="3"/>
  <c r="H212" i="3"/>
  <c r="H211" i="3"/>
  <c r="H206" i="3"/>
  <c r="H207" i="3"/>
  <c r="H208" i="3"/>
  <c r="H209" i="3"/>
  <c r="H205" i="3"/>
  <c r="H200" i="3"/>
  <c r="H201" i="3"/>
  <c r="H202" i="3"/>
  <c r="H203" i="3"/>
  <c r="H199" i="3"/>
  <c r="H122" i="6" l="1"/>
  <c r="H122" i="4" s="1"/>
  <c r="H134" i="4"/>
  <c r="G133" i="4"/>
  <c r="G129" i="6"/>
  <c r="G117" i="6" s="1"/>
  <c r="G117" i="4" s="1"/>
  <c r="G130" i="6"/>
  <c r="G118" i="6" s="1"/>
  <c r="G118" i="4" s="1"/>
  <c r="G131" i="6"/>
  <c r="G132" i="6"/>
  <c r="G128" i="6"/>
  <c r="G116" i="6" s="1"/>
  <c r="G116" i="4" s="1"/>
  <c r="F128" i="6"/>
  <c r="F116" i="6" s="1"/>
  <c r="F116" i="4" s="1"/>
  <c r="F129" i="6"/>
  <c r="F117" i="6" s="1"/>
  <c r="F117" i="4" s="1"/>
  <c r="F130" i="6"/>
  <c r="F118" i="6" s="1"/>
  <c r="F118" i="4" s="1"/>
  <c r="F131" i="6"/>
  <c r="F119" i="6" s="1"/>
  <c r="F119" i="4" s="1"/>
  <c r="F132" i="6"/>
  <c r="F120" i="6" s="1"/>
  <c r="F120" i="4" s="1"/>
  <c r="G132" i="4" l="1"/>
  <c r="G120" i="6"/>
  <c r="G120" i="4" s="1"/>
  <c r="G131" i="4"/>
  <c r="G119" i="6"/>
  <c r="G119" i="4" s="1"/>
  <c r="G128" i="4"/>
  <c r="G130" i="4"/>
  <c r="G129" i="4"/>
  <c r="G134" i="6"/>
  <c r="G122" i="6" s="1"/>
  <c r="G122" i="4" s="1"/>
  <c r="G218" i="3"/>
  <c r="G219" i="3"/>
  <c r="G220" i="3"/>
  <c r="G221" i="3"/>
  <c r="G217" i="3"/>
  <c r="G212" i="3"/>
  <c r="G213" i="3"/>
  <c r="G214" i="3"/>
  <c r="G215" i="3"/>
  <c r="G211" i="3"/>
  <c r="G206" i="3"/>
  <c r="G207" i="3"/>
  <c r="G208" i="3"/>
  <c r="G209" i="3"/>
  <c r="G205" i="3"/>
  <c r="G200" i="3"/>
  <c r="G201" i="3"/>
  <c r="G202" i="3"/>
  <c r="G203" i="3"/>
  <c r="G199" i="3"/>
  <c r="F224" i="1"/>
  <c r="P195" i="1" s="1"/>
  <c r="P191" i="3" s="1"/>
  <c r="F223" i="1"/>
  <c r="P194" i="1" s="1"/>
  <c r="P190" i="3" s="1"/>
  <c r="F225" i="1"/>
  <c r="P196" i="1" s="1"/>
  <c r="P192" i="3" s="1"/>
  <c r="F222" i="1"/>
  <c r="P193" i="1" s="1"/>
  <c r="P189" i="3" s="1"/>
  <c r="G134" i="4" l="1"/>
  <c r="F132" i="4"/>
  <c r="F133" i="4"/>
  <c r="F128" i="4"/>
  <c r="F131" i="4" l="1"/>
  <c r="F129" i="4"/>
  <c r="F134" i="6"/>
  <c r="F122" i="6" s="1"/>
  <c r="F122" i="4" s="1"/>
  <c r="F130" i="4"/>
  <c r="F218" i="3"/>
  <c r="F219" i="3"/>
  <c r="F220" i="3"/>
  <c r="F221" i="3"/>
  <c r="F134" i="4" l="1"/>
  <c r="F217" i="3"/>
  <c r="F212" i="3"/>
  <c r="F213" i="3"/>
  <c r="F214" i="3"/>
  <c r="F215" i="3"/>
  <c r="F211" i="3"/>
  <c r="F206" i="3"/>
  <c r="F207" i="3"/>
  <c r="F208" i="3"/>
  <c r="F209" i="3"/>
  <c r="F205" i="3"/>
  <c r="F200" i="3"/>
  <c r="F201" i="3"/>
  <c r="F202" i="3"/>
  <c r="F203" i="3"/>
  <c r="F199" i="3"/>
  <c r="E133" i="4" l="1"/>
  <c r="E129" i="6"/>
  <c r="E117" i="6" s="1"/>
  <c r="E117" i="4" s="1"/>
  <c r="E130" i="6"/>
  <c r="E118" i="6" s="1"/>
  <c r="E118" i="4" s="1"/>
  <c r="E131" i="6"/>
  <c r="E132" i="6"/>
  <c r="E128" i="6"/>
  <c r="E218" i="3"/>
  <c r="E219" i="3"/>
  <c r="E220" i="3"/>
  <c r="E221" i="3"/>
  <c r="E217" i="3"/>
  <c r="E212" i="3"/>
  <c r="E213" i="3"/>
  <c r="E214" i="3"/>
  <c r="E215" i="3"/>
  <c r="E211" i="3"/>
  <c r="E206" i="3"/>
  <c r="E207" i="3"/>
  <c r="E208" i="3"/>
  <c r="E209" i="3"/>
  <c r="E205" i="3"/>
  <c r="E200" i="3"/>
  <c r="E201" i="3"/>
  <c r="E202" i="3"/>
  <c r="E203" i="3"/>
  <c r="E128" i="4" l="1"/>
  <c r="E116" i="6"/>
  <c r="E116" i="4" s="1"/>
  <c r="E132" i="4"/>
  <c r="E120" i="6"/>
  <c r="E120" i="4" s="1"/>
  <c r="E131" i="4"/>
  <c r="E119" i="6"/>
  <c r="E119" i="4" s="1"/>
  <c r="E130" i="4"/>
  <c r="E129" i="4"/>
  <c r="E134" i="6"/>
  <c r="E122" i="6" s="1"/>
  <c r="E122" i="4" s="1"/>
  <c r="E199" i="3"/>
  <c r="E134" i="4" l="1"/>
  <c r="D133" i="4"/>
  <c r="D129" i="4"/>
  <c r="D130" i="4"/>
  <c r="D131" i="4"/>
  <c r="D132" i="4"/>
  <c r="D128" i="4"/>
  <c r="C128" i="4"/>
  <c r="D129" i="6"/>
  <c r="D117" i="6" s="1"/>
  <c r="D117" i="4" s="1"/>
  <c r="D130" i="6"/>
  <c r="D118" i="6" s="1"/>
  <c r="D118" i="4" s="1"/>
  <c r="D131" i="6"/>
  <c r="D119" i="6" s="1"/>
  <c r="D119" i="4" s="1"/>
  <c r="D132" i="6"/>
  <c r="D120" i="6" s="1"/>
  <c r="D120" i="4" s="1"/>
  <c r="D128" i="6"/>
  <c r="D116" i="6" s="1"/>
  <c r="D116" i="4" s="1"/>
  <c r="N218" i="3"/>
  <c r="N219" i="3"/>
  <c r="N220" i="3"/>
  <c r="N221" i="3"/>
  <c r="N217" i="3"/>
  <c r="N212" i="3"/>
  <c r="N214" i="3"/>
  <c r="N215" i="3"/>
  <c r="N211" i="3"/>
  <c r="N206" i="3"/>
  <c r="N207" i="3"/>
  <c r="N208" i="3"/>
  <c r="N209" i="3"/>
  <c r="N205" i="3"/>
  <c r="N200" i="3"/>
  <c r="N201" i="3"/>
  <c r="N202" i="3"/>
  <c r="N203" i="3"/>
  <c r="N199" i="3"/>
  <c r="D218" i="3"/>
  <c r="D219" i="3"/>
  <c r="D220" i="3"/>
  <c r="D221" i="3"/>
  <c r="D217" i="3"/>
  <c r="D212" i="3"/>
  <c r="D213" i="3"/>
  <c r="D214" i="3"/>
  <c r="D215" i="3"/>
  <c r="D211" i="3"/>
  <c r="D206" i="3"/>
  <c r="D207" i="3"/>
  <c r="D208" i="3"/>
  <c r="D209" i="3"/>
  <c r="D205" i="3"/>
  <c r="D200" i="3"/>
  <c r="D201" i="3"/>
  <c r="D202" i="3"/>
  <c r="D203" i="3"/>
  <c r="D199" i="3"/>
  <c r="D134" i="6" l="1"/>
  <c r="C133" i="4"/>
  <c r="C129" i="4"/>
  <c r="C130" i="4"/>
  <c r="C134" i="4" s="1"/>
  <c r="C131" i="4"/>
  <c r="C132" i="4"/>
  <c r="C217" i="3"/>
  <c r="C218" i="3"/>
  <c r="C219" i="3"/>
  <c r="C220" i="3"/>
  <c r="C221" i="3"/>
  <c r="C211" i="3"/>
  <c r="C212" i="3"/>
  <c r="C213" i="3"/>
  <c r="C214" i="3"/>
  <c r="C215" i="3"/>
  <c r="C205" i="3"/>
  <c r="C206" i="3"/>
  <c r="C207" i="3"/>
  <c r="C208" i="3"/>
  <c r="C209" i="3"/>
  <c r="C199" i="3"/>
  <c r="C200" i="3"/>
  <c r="C201" i="3"/>
  <c r="C202" i="3"/>
  <c r="C203" i="3"/>
  <c r="N133" i="6"/>
  <c r="C128" i="6"/>
  <c r="C116" i="6" s="1"/>
  <c r="C116" i="4" s="1"/>
  <c r="C129" i="6"/>
  <c r="C117" i="6" s="1"/>
  <c r="C117" i="4" s="1"/>
  <c r="C130" i="6"/>
  <c r="C131" i="6"/>
  <c r="C119" i="6" s="1"/>
  <c r="C119" i="4" s="1"/>
  <c r="C132" i="6"/>
  <c r="C120" i="6" s="1"/>
  <c r="C120" i="4" s="1"/>
  <c r="C134" i="6" l="1"/>
  <c r="C122" i="6" s="1"/>
  <c r="C122" i="4" s="1"/>
  <c r="C118" i="6"/>
  <c r="C118" i="4" s="1"/>
  <c r="D134" i="4"/>
  <c r="D122" i="6"/>
  <c r="D122" i="4" s="1"/>
  <c r="N133" i="4"/>
  <c r="B132" i="6"/>
  <c r="B120" i="6" s="1"/>
  <c r="B120" i="4" s="1"/>
  <c r="B218" i="3" l="1"/>
  <c r="O218" i="3" s="1"/>
  <c r="B219" i="3"/>
  <c r="O219" i="3" s="1"/>
  <c r="B220" i="3"/>
  <c r="O220" i="3" s="1"/>
  <c r="B221" i="3"/>
  <c r="O221" i="3" s="1"/>
  <c r="B217" i="3"/>
  <c r="O217" i="3" s="1"/>
  <c r="B212" i="3"/>
  <c r="B213" i="3"/>
  <c r="B214" i="3"/>
  <c r="B215" i="3"/>
  <c r="B211" i="3"/>
  <c r="B206" i="3"/>
  <c r="B207" i="3"/>
  <c r="B208" i="3"/>
  <c r="B209" i="3"/>
  <c r="B205" i="3"/>
  <c r="B203" i="3"/>
  <c r="O203" i="3" s="1"/>
  <c r="B200" i="3"/>
  <c r="O200" i="3" s="1"/>
  <c r="B201" i="3"/>
  <c r="O201" i="3" s="1"/>
  <c r="B202" i="3"/>
  <c r="O202" i="3" s="1"/>
  <c r="B199" i="3"/>
  <c r="O199" i="3" s="1"/>
  <c r="B201" i="4" l="1"/>
  <c r="C153" i="4" s="1"/>
  <c r="C141" i="4" s="1"/>
  <c r="M173" i="4"/>
  <c r="L173" i="4"/>
  <c r="K173" i="4"/>
  <c r="J173" i="4"/>
  <c r="I173" i="4"/>
  <c r="H173" i="4"/>
  <c r="G173" i="4"/>
  <c r="F173" i="4"/>
  <c r="E173" i="4"/>
  <c r="D173" i="4"/>
  <c r="C173" i="4"/>
  <c r="B173" i="4"/>
  <c r="B161" i="4" s="1"/>
  <c r="M172" i="4"/>
  <c r="L172" i="4"/>
  <c r="K172" i="4"/>
  <c r="J172" i="4"/>
  <c r="I172" i="4"/>
  <c r="H172" i="4"/>
  <c r="G172" i="4"/>
  <c r="F172" i="4"/>
  <c r="E172" i="4"/>
  <c r="D172" i="4"/>
  <c r="C172" i="4"/>
  <c r="B172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N160" i="4"/>
  <c r="N153" i="4"/>
  <c r="M153" i="4"/>
  <c r="L153" i="4"/>
  <c r="K153" i="4"/>
  <c r="J153" i="4"/>
  <c r="I153" i="4"/>
  <c r="H153" i="4"/>
  <c r="G153" i="4"/>
  <c r="F153" i="4"/>
  <c r="E153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M149" i="4"/>
  <c r="L149" i="4"/>
  <c r="K149" i="4"/>
  <c r="J149" i="4"/>
  <c r="I149" i="4"/>
  <c r="H149" i="4"/>
  <c r="G149" i="4"/>
  <c r="F149" i="4"/>
  <c r="E149" i="4"/>
  <c r="D149" i="4"/>
  <c r="C149" i="4"/>
  <c r="C137" i="4" s="1"/>
  <c r="B149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B141" i="4"/>
  <c r="B132" i="4"/>
  <c r="B131" i="4"/>
  <c r="B130" i="4"/>
  <c r="B129" i="4"/>
  <c r="B128" i="4"/>
  <c r="O279" i="3"/>
  <c r="O273" i="3"/>
  <c r="O267" i="3"/>
  <c r="O261" i="3"/>
  <c r="O250" i="3"/>
  <c r="N250" i="3"/>
  <c r="O249" i="3"/>
  <c r="P249" i="3" s="1"/>
  <c r="N249" i="3"/>
  <c r="O248" i="3"/>
  <c r="P248" i="3" s="1"/>
  <c r="N248" i="3"/>
  <c r="O247" i="3"/>
  <c r="P247" i="3" s="1"/>
  <c r="N247" i="3"/>
  <c r="O246" i="3"/>
  <c r="P246" i="3" s="1"/>
  <c r="N246" i="3"/>
  <c r="O244" i="3"/>
  <c r="N244" i="3"/>
  <c r="O243" i="3"/>
  <c r="P243" i="3" s="1"/>
  <c r="N243" i="3"/>
  <c r="O241" i="3"/>
  <c r="P241" i="3" s="1"/>
  <c r="N241" i="3"/>
  <c r="O240" i="3"/>
  <c r="P240" i="3" s="1"/>
  <c r="N240" i="3"/>
  <c r="O238" i="3"/>
  <c r="N238" i="3"/>
  <c r="O237" i="3"/>
  <c r="P237" i="3" s="1"/>
  <c r="N237" i="3"/>
  <c r="O236" i="3"/>
  <c r="P236" i="3" s="1"/>
  <c r="N236" i="3"/>
  <c r="O235" i="3"/>
  <c r="P235" i="3" s="1"/>
  <c r="N235" i="3"/>
  <c r="O234" i="3"/>
  <c r="P234" i="3" s="1"/>
  <c r="N234" i="3"/>
  <c r="O232" i="3"/>
  <c r="N232" i="3"/>
  <c r="O231" i="3"/>
  <c r="P231" i="3" s="1"/>
  <c r="N231" i="3"/>
  <c r="O230" i="3"/>
  <c r="P230" i="3" s="1"/>
  <c r="N230" i="3"/>
  <c r="O229" i="3"/>
  <c r="P229" i="3" s="1"/>
  <c r="N229" i="3"/>
  <c r="O228" i="3"/>
  <c r="P228" i="3" s="1"/>
  <c r="N228" i="3"/>
  <c r="O215" i="3"/>
  <c r="O214" i="3"/>
  <c r="O212" i="3"/>
  <c r="O211" i="3"/>
  <c r="O209" i="3"/>
  <c r="O208" i="3"/>
  <c r="O207" i="3"/>
  <c r="O206" i="3"/>
  <c r="O205" i="3"/>
  <c r="M173" i="6"/>
  <c r="L173" i="6"/>
  <c r="K173" i="6"/>
  <c r="J173" i="6"/>
  <c r="I173" i="6"/>
  <c r="G173" i="6"/>
  <c r="F173" i="6"/>
  <c r="H173" i="6"/>
  <c r="E173" i="6"/>
  <c r="D173" i="6"/>
  <c r="C173" i="6"/>
  <c r="B173" i="6"/>
  <c r="B161" i="6" s="1"/>
  <c r="N153" i="6"/>
  <c r="M153" i="6"/>
  <c r="M141" i="6" s="1"/>
  <c r="M141" i="4" s="1"/>
  <c r="L153" i="6"/>
  <c r="L141" i="6" s="1"/>
  <c r="L141" i="4" s="1"/>
  <c r="K153" i="6"/>
  <c r="K141" i="6" s="1"/>
  <c r="K141" i="4" s="1"/>
  <c r="J153" i="6"/>
  <c r="J141" i="6" s="1"/>
  <c r="J141" i="4" s="1"/>
  <c r="I153" i="6"/>
  <c r="H153" i="6"/>
  <c r="H141" i="6" s="1"/>
  <c r="H141" i="4" s="1"/>
  <c r="G153" i="6"/>
  <c r="G141" i="6" s="1"/>
  <c r="G141" i="4" s="1"/>
  <c r="F153" i="6"/>
  <c r="F141" i="6" s="1"/>
  <c r="F141" i="4" s="1"/>
  <c r="E153" i="6"/>
  <c r="E141" i="6" s="1"/>
  <c r="E141" i="4" s="1"/>
  <c r="B201" i="6"/>
  <c r="C153" i="6" s="1"/>
  <c r="B141" i="6"/>
  <c r="L154" i="4" l="1"/>
  <c r="F161" i="4"/>
  <c r="H144" i="4"/>
  <c r="K144" i="4"/>
  <c r="I161" i="4"/>
  <c r="J161" i="4"/>
  <c r="H156" i="4"/>
  <c r="M156" i="4"/>
  <c r="K159" i="4"/>
  <c r="E156" i="4"/>
  <c r="I161" i="6"/>
  <c r="I141" i="6"/>
  <c r="I141" i="4" s="1"/>
  <c r="G156" i="4"/>
  <c r="L160" i="4"/>
  <c r="D159" i="4"/>
  <c r="L159" i="4"/>
  <c r="G160" i="4"/>
  <c r="F157" i="4"/>
  <c r="K157" i="4"/>
  <c r="E158" i="4"/>
  <c r="B157" i="4"/>
  <c r="J157" i="4"/>
  <c r="F158" i="4"/>
  <c r="I160" i="4"/>
  <c r="F159" i="4"/>
  <c r="K158" i="4"/>
  <c r="K160" i="4"/>
  <c r="H157" i="4"/>
  <c r="H159" i="4"/>
  <c r="D160" i="4"/>
  <c r="E157" i="4"/>
  <c r="M157" i="4"/>
  <c r="L161" i="6"/>
  <c r="G174" i="4"/>
  <c r="G161" i="6"/>
  <c r="M158" i="4"/>
  <c r="F160" i="4"/>
  <c r="E174" i="4"/>
  <c r="M174" i="4"/>
  <c r="G161" i="4"/>
  <c r="B138" i="4"/>
  <c r="F154" i="4"/>
  <c r="D154" i="4"/>
  <c r="H161" i="4"/>
  <c r="H174" i="4"/>
  <c r="C158" i="4"/>
  <c r="C138" i="4"/>
  <c r="J161" i="6"/>
  <c r="C160" i="4"/>
  <c r="C140" i="4"/>
  <c r="I159" i="4"/>
  <c r="L156" i="4"/>
  <c r="J158" i="4"/>
  <c r="H160" i="4"/>
  <c r="F161" i="6"/>
  <c r="I156" i="4"/>
  <c r="D157" i="4"/>
  <c r="L157" i="4"/>
  <c r="G154" i="4"/>
  <c r="B159" i="4"/>
  <c r="J159" i="4"/>
  <c r="E160" i="4"/>
  <c r="M160" i="4"/>
  <c r="K161" i="4"/>
  <c r="C174" i="4"/>
  <c r="K174" i="4"/>
  <c r="K161" i="6"/>
  <c r="H161" i="6"/>
  <c r="D156" i="4"/>
  <c r="B158" i="4"/>
  <c r="M159" i="4"/>
  <c r="C161" i="6"/>
  <c r="C141" i="6"/>
  <c r="B154" i="4"/>
  <c r="J154" i="4"/>
  <c r="H154" i="4"/>
  <c r="C159" i="4"/>
  <c r="C139" i="4"/>
  <c r="C157" i="4"/>
  <c r="F174" i="4"/>
  <c r="N174" i="4"/>
  <c r="G157" i="4"/>
  <c r="E159" i="4"/>
  <c r="C154" i="4"/>
  <c r="C142" i="4" s="1"/>
  <c r="C136" i="4"/>
  <c r="K154" i="4"/>
  <c r="B140" i="4"/>
  <c r="M154" i="4"/>
  <c r="I174" i="4"/>
  <c r="L161" i="4"/>
  <c r="I157" i="4"/>
  <c r="D158" i="4"/>
  <c r="L158" i="4"/>
  <c r="G159" i="4"/>
  <c r="B160" i="4"/>
  <c r="J160" i="4"/>
  <c r="E161" i="4"/>
  <c r="M161" i="4"/>
  <c r="B136" i="4"/>
  <c r="D174" i="4"/>
  <c r="I154" i="4"/>
  <c r="B137" i="4"/>
  <c r="L174" i="4"/>
  <c r="B139" i="4"/>
  <c r="G158" i="4"/>
  <c r="C161" i="4"/>
  <c r="B134" i="4"/>
  <c r="D153" i="4"/>
  <c r="D161" i="4" s="1"/>
  <c r="B156" i="4"/>
  <c r="J156" i="4"/>
  <c r="H158" i="4"/>
  <c r="N173" i="4"/>
  <c r="N161" i="4" s="1"/>
  <c r="E154" i="4"/>
  <c r="C156" i="4"/>
  <c r="K156" i="4"/>
  <c r="I158" i="4"/>
  <c r="B174" i="4"/>
  <c r="J174" i="4"/>
  <c r="F156" i="4"/>
  <c r="N173" i="6"/>
  <c r="N161" i="6" s="1"/>
  <c r="E161" i="6"/>
  <c r="M161" i="6"/>
  <c r="D153" i="6"/>
  <c r="N141" i="6" s="1"/>
  <c r="P250" i="3"/>
  <c r="L162" i="4" l="1"/>
  <c r="I144" i="4"/>
  <c r="N141" i="4"/>
  <c r="F162" i="4"/>
  <c r="C162" i="4"/>
  <c r="B142" i="4"/>
  <c r="G162" i="4"/>
  <c r="B162" i="4"/>
  <c r="K162" i="4"/>
  <c r="H162" i="4"/>
  <c r="E162" i="4"/>
  <c r="I162" i="4"/>
  <c r="M162" i="4"/>
  <c r="D162" i="4"/>
  <c r="J162" i="4"/>
  <c r="D161" i="6"/>
  <c r="D141" i="6"/>
  <c r="D141" i="4" s="1"/>
  <c r="N160" i="6"/>
  <c r="N169" i="6"/>
  <c r="N170" i="6"/>
  <c r="N171" i="6"/>
  <c r="N168" i="6"/>
  <c r="C168" i="6"/>
  <c r="D168" i="6"/>
  <c r="E168" i="6"/>
  <c r="F168" i="6"/>
  <c r="G168" i="6"/>
  <c r="H168" i="6"/>
  <c r="I168" i="6"/>
  <c r="J168" i="6"/>
  <c r="K168" i="6"/>
  <c r="L168" i="6"/>
  <c r="M168" i="6"/>
  <c r="C169" i="6"/>
  <c r="D169" i="6"/>
  <c r="E169" i="6"/>
  <c r="F169" i="6"/>
  <c r="G169" i="6"/>
  <c r="H169" i="6"/>
  <c r="I169" i="6"/>
  <c r="J169" i="6"/>
  <c r="K169" i="6"/>
  <c r="L169" i="6"/>
  <c r="M169" i="6"/>
  <c r="C170" i="6"/>
  <c r="D170" i="6"/>
  <c r="E170" i="6"/>
  <c r="F170" i="6"/>
  <c r="G170" i="6"/>
  <c r="H170" i="6"/>
  <c r="I170" i="6"/>
  <c r="J170" i="6"/>
  <c r="K170" i="6"/>
  <c r="L170" i="6"/>
  <c r="M170" i="6"/>
  <c r="C171" i="6"/>
  <c r="D171" i="6"/>
  <c r="E171" i="6"/>
  <c r="F171" i="6"/>
  <c r="G171" i="6"/>
  <c r="H171" i="6"/>
  <c r="I171" i="6"/>
  <c r="J171" i="6"/>
  <c r="K171" i="6"/>
  <c r="L171" i="6"/>
  <c r="M171" i="6"/>
  <c r="C172" i="6"/>
  <c r="D172" i="6"/>
  <c r="E172" i="6"/>
  <c r="F172" i="6"/>
  <c r="G172" i="6"/>
  <c r="H172" i="6"/>
  <c r="I172" i="6"/>
  <c r="J172" i="6"/>
  <c r="K172" i="6"/>
  <c r="L172" i="6"/>
  <c r="M172" i="6"/>
  <c r="B169" i="6"/>
  <c r="B170" i="6"/>
  <c r="B171" i="6"/>
  <c r="B172" i="6"/>
  <c r="B168" i="6"/>
  <c r="C148" i="6"/>
  <c r="D148" i="6"/>
  <c r="D136" i="6" s="1"/>
  <c r="D136" i="4" s="1"/>
  <c r="E148" i="6"/>
  <c r="E136" i="6" s="1"/>
  <c r="E136" i="4" s="1"/>
  <c r="F148" i="6"/>
  <c r="F136" i="6" s="1"/>
  <c r="F136" i="4" s="1"/>
  <c r="G148" i="6"/>
  <c r="G136" i="6" s="1"/>
  <c r="G136" i="4" s="1"/>
  <c r="H148" i="6"/>
  <c r="H136" i="6" s="1"/>
  <c r="H136" i="4" s="1"/>
  <c r="I148" i="6"/>
  <c r="I136" i="6" s="1"/>
  <c r="I136" i="4" s="1"/>
  <c r="J148" i="6"/>
  <c r="J136" i="6" s="1"/>
  <c r="J136" i="4" s="1"/>
  <c r="K148" i="6"/>
  <c r="L148" i="6"/>
  <c r="L136" i="6" s="1"/>
  <c r="L136" i="4" s="1"/>
  <c r="M148" i="6"/>
  <c r="M136" i="6" s="1"/>
  <c r="M136" i="4" s="1"/>
  <c r="C149" i="6"/>
  <c r="D149" i="6"/>
  <c r="E149" i="6"/>
  <c r="F149" i="6"/>
  <c r="F137" i="6" s="1"/>
  <c r="F137" i="4" s="1"/>
  <c r="G149" i="6"/>
  <c r="G137" i="6" s="1"/>
  <c r="G137" i="4" s="1"/>
  <c r="H149" i="6"/>
  <c r="I149" i="6"/>
  <c r="I137" i="6" s="1"/>
  <c r="I137" i="4" s="1"/>
  <c r="J149" i="6"/>
  <c r="J137" i="6" s="1"/>
  <c r="J137" i="4" s="1"/>
  <c r="K149" i="6"/>
  <c r="K137" i="6" s="1"/>
  <c r="K137" i="4" s="1"/>
  <c r="L149" i="6"/>
  <c r="L137" i="6" s="1"/>
  <c r="L137" i="4" s="1"/>
  <c r="M149" i="6"/>
  <c r="M137" i="6" s="1"/>
  <c r="M137" i="4" s="1"/>
  <c r="C150" i="6"/>
  <c r="C138" i="6" s="1"/>
  <c r="D150" i="6"/>
  <c r="D138" i="6" s="1"/>
  <c r="D138" i="4" s="1"/>
  <c r="E150" i="6"/>
  <c r="E138" i="6" s="1"/>
  <c r="E138" i="4" s="1"/>
  <c r="F150" i="6"/>
  <c r="F138" i="6" s="1"/>
  <c r="F138" i="4" s="1"/>
  <c r="G150" i="6"/>
  <c r="G138" i="6" s="1"/>
  <c r="G138" i="4" s="1"/>
  <c r="H150" i="6"/>
  <c r="H138" i="6" s="1"/>
  <c r="H138" i="4" s="1"/>
  <c r="I150" i="6"/>
  <c r="I138" i="6" s="1"/>
  <c r="I138" i="4" s="1"/>
  <c r="J150" i="6"/>
  <c r="J138" i="6" s="1"/>
  <c r="J138" i="4" s="1"/>
  <c r="K150" i="6"/>
  <c r="K138" i="6" s="1"/>
  <c r="K138" i="4" s="1"/>
  <c r="L150" i="6"/>
  <c r="L138" i="6" s="1"/>
  <c r="L138" i="4" s="1"/>
  <c r="M150" i="6"/>
  <c r="M138" i="6" s="1"/>
  <c r="M138" i="4" s="1"/>
  <c r="C151" i="6"/>
  <c r="C139" i="6" s="1"/>
  <c r="D151" i="6"/>
  <c r="D139" i="6" s="1"/>
  <c r="D139" i="4" s="1"/>
  <c r="E151" i="6"/>
  <c r="F151" i="6"/>
  <c r="G151" i="6"/>
  <c r="H151" i="6"/>
  <c r="H139" i="6" s="1"/>
  <c r="H139" i="4" s="1"/>
  <c r="I151" i="6"/>
  <c r="I139" i="6" s="1"/>
  <c r="I139" i="4" s="1"/>
  <c r="J151" i="6"/>
  <c r="K151" i="6"/>
  <c r="K139" i="6" s="1"/>
  <c r="K139" i="4" s="1"/>
  <c r="L151" i="6"/>
  <c r="L139" i="6" s="1"/>
  <c r="L139" i="4" s="1"/>
  <c r="M151" i="6"/>
  <c r="M139" i="6" s="1"/>
  <c r="M139" i="4" s="1"/>
  <c r="C152" i="6"/>
  <c r="D152" i="6"/>
  <c r="E152" i="6"/>
  <c r="E140" i="6" s="1"/>
  <c r="E140" i="4" s="1"/>
  <c r="F152" i="6"/>
  <c r="F140" i="6" s="1"/>
  <c r="F140" i="4" s="1"/>
  <c r="G152" i="6"/>
  <c r="H152" i="6"/>
  <c r="H140" i="6" s="1"/>
  <c r="H140" i="4" s="1"/>
  <c r="I152" i="6"/>
  <c r="I140" i="6" s="1"/>
  <c r="I140" i="4" s="1"/>
  <c r="J152" i="6"/>
  <c r="J140" i="6" s="1"/>
  <c r="J140" i="4" s="1"/>
  <c r="K152" i="6"/>
  <c r="L152" i="6"/>
  <c r="M152" i="6"/>
  <c r="M140" i="6" s="1"/>
  <c r="M140" i="4" s="1"/>
  <c r="B149" i="6"/>
  <c r="B150" i="6"/>
  <c r="B158" i="6" s="1"/>
  <c r="B151" i="6"/>
  <c r="B152" i="6"/>
  <c r="B148" i="6"/>
  <c r="B129" i="6"/>
  <c r="B117" i="6" s="1"/>
  <c r="B117" i="4" s="1"/>
  <c r="B130" i="6"/>
  <c r="B131" i="6"/>
  <c r="B119" i="6" s="1"/>
  <c r="B119" i="4" s="1"/>
  <c r="B128" i="6"/>
  <c r="B116" i="6" s="1"/>
  <c r="B116" i="4" s="1"/>
  <c r="O232" i="1"/>
  <c r="O283" i="1"/>
  <c r="O277" i="1"/>
  <c r="O271" i="1"/>
  <c r="O265" i="1"/>
  <c r="B118" i="6" l="1"/>
  <c r="B118" i="4" s="1"/>
  <c r="N122" i="6"/>
  <c r="N122" i="4" s="1"/>
  <c r="K174" i="6"/>
  <c r="C174" i="6"/>
  <c r="G160" i="6"/>
  <c r="G140" i="6"/>
  <c r="G140" i="4" s="1"/>
  <c r="K156" i="6"/>
  <c r="K136" i="6"/>
  <c r="K136" i="4" s="1"/>
  <c r="L160" i="6"/>
  <c r="L140" i="6"/>
  <c r="L140" i="4" s="1"/>
  <c r="G159" i="6"/>
  <c r="G139" i="6"/>
  <c r="G139" i="4" s="1"/>
  <c r="J159" i="6"/>
  <c r="J139" i="6"/>
  <c r="J139" i="4" s="1"/>
  <c r="H157" i="6"/>
  <c r="H137" i="6"/>
  <c r="H137" i="4" s="1"/>
  <c r="K160" i="6"/>
  <c r="K140" i="6"/>
  <c r="K140" i="4" s="1"/>
  <c r="F159" i="6"/>
  <c r="F139" i="6"/>
  <c r="F139" i="4" s="1"/>
  <c r="G174" i="6"/>
  <c r="D160" i="6"/>
  <c r="D140" i="6"/>
  <c r="D140" i="4" s="1"/>
  <c r="M157" i="6"/>
  <c r="E157" i="6"/>
  <c r="E137" i="6"/>
  <c r="E137" i="4" s="1"/>
  <c r="H156" i="6"/>
  <c r="L157" i="6"/>
  <c r="D157" i="6"/>
  <c r="D137" i="6"/>
  <c r="D137" i="4" s="1"/>
  <c r="G156" i="6"/>
  <c r="B137" i="6"/>
  <c r="B156" i="6"/>
  <c r="J160" i="6"/>
  <c r="M159" i="6"/>
  <c r="E159" i="6"/>
  <c r="E139" i="6"/>
  <c r="E139" i="4" s="1"/>
  <c r="K157" i="6"/>
  <c r="N172" i="6"/>
  <c r="N172" i="4"/>
  <c r="C160" i="6"/>
  <c r="C140" i="6"/>
  <c r="C157" i="6"/>
  <c r="C137" i="6"/>
  <c r="F156" i="6"/>
  <c r="L174" i="6"/>
  <c r="D174" i="6"/>
  <c r="C156" i="6"/>
  <c r="C136" i="6"/>
  <c r="N148" i="6"/>
  <c r="N148" i="4"/>
  <c r="O148" i="4" s="1"/>
  <c r="H160" i="6"/>
  <c r="C159" i="6"/>
  <c r="I157" i="6"/>
  <c r="D156" i="6"/>
  <c r="B159" i="6"/>
  <c r="L156" i="6"/>
  <c r="B157" i="6"/>
  <c r="F160" i="6"/>
  <c r="I159" i="6"/>
  <c r="G157" i="6"/>
  <c r="J156" i="6"/>
  <c r="H174" i="6"/>
  <c r="K159" i="6"/>
  <c r="M160" i="6"/>
  <c r="E160" i="6"/>
  <c r="H159" i="6"/>
  <c r="K158" i="6"/>
  <c r="K154" i="6"/>
  <c r="C158" i="6"/>
  <c r="C154" i="6"/>
  <c r="F157" i="6"/>
  <c r="I156" i="6"/>
  <c r="J158" i="6"/>
  <c r="J154" i="6"/>
  <c r="J142" i="6" s="1"/>
  <c r="J142" i="4" s="1"/>
  <c r="I158" i="6"/>
  <c r="I154" i="6"/>
  <c r="I142" i="6" s="1"/>
  <c r="I142" i="4" s="1"/>
  <c r="J174" i="6"/>
  <c r="N174" i="6"/>
  <c r="B139" i="6"/>
  <c r="H158" i="6"/>
  <c r="H154" i="6"/>
  <c r="I174" i="6"/>
  <c r="B160" i="6"/>
  <c r="I160" i="6"/>
  <c r="L159" i="6"/>
  <c r="D159" i="6"/>
  <c r="G154" i="6"/>
  <c r="G158" i="6"/>
  <c r="J157" i="6"/>
  <c r="M156" i="6"/>
  <c r="E156" i="6"/>
  <c r="F154" i="6"/>
  <c r="F142" i="6" s="1"/>
  <c r="F142" i="4" s="1"/>
  <c r="F158" i="6"/>
  <c r="M158" i="6"/>
  <c r="M154" i="6"/>
  <c r="M142" i="6" s="1"/>
  <c r="M142" i="4" s="1"/>
  <c r="E154" i="6"/>
  <c r="E142" i="6" s="1"/>
  <c r="E142" i="4" s="1"/>
  <c r="E158" i="6"/>
  <c r="F174" i="6"/>
  <c r="L154" i="6"/>
  <c r="L142" i="6" s="1"/>
  <c r="L142" i="4" s="1"/>
  <c r="L158" i="6"/>
  <c r="D154" i="6"/>
  <c r="D158" i="6"/>
  <c r="B174" i="6"/>
  <c r="M174" i="6"/>
  <c r="E174" i="6"/>
  <c r="B140" i="6"/>
  <c r="B134" i="6"/>
  <c r="B122" i="6" s="1"/>
  <c r="B122" i="4" s="1"/>
  <c r="B138" i="6"/>
  <c r="B154" i="6"/>
  <c r="B136" i="6"/>
  <c r="K162" i="6" l="1"/>
  <c r="K142" i="6"/>
  <c r="K142" i="4" s="1"/>
  <c r="H162" i="6"/>
  <c r="H142" i="6"/>
  <c r="H142" i="4" s="1"/>
  <c r="G162" i="6"/>
  <c r="G142" i="6"/>
  <c r="G142" i="4" s="1"/>
  <c r="D162" i="6"/>
  <c r="D142" i="6"/>
  <c r="D142" i="4" s="1"/>
  <c r="B142" i="6"/>
  <c r="L162" i="6"/>
  <c r="C162" i="6"/>
  <c r="C142" i="6"/>
  <c r="M162" i="6"/>
  <c r="F162" i="6"/>
  <c r="I162" i="6"/>
  <c r="B162" i="6"/>
  <c r="J162" i="6"/>
  <c r="E162" i="6"/>
  <c r="O203" i="1" l="1"/>
  <c r="P203" i="1" s="1"/>
  <c r="O204" i="1"/>
  <c r="P204" i="1" s="1"/>
  <c r="O205" i="1"/>
  <c r="P205" i="1" s="1"/>
  <c r="O206" i="1"/>
  <c r="P206" i="1" s="1"/>
  <c r="O207" i="1"/>
  <c r="P207" i="1" s="1"/>
  <c r="P202" i="3" l="1"/>
  <c r="P201" i="3"/>
  <c r="P200" i="3"/>
  <c r="N140" i="6"/>
  <c r="N140" i="4" s="1"/>
  <c r="P199" i="3"/>
  <c r="N131" i="6"/>
  <c r="N131" i="4"/>
  <c r="N130" i="6"/>
  <c r="N130" i="4"/>
  <c r="N132" i="6"/>
  <c r="N132" i="4"/>
  <c r="N129" i="6"/>
  <c r="N129" i="4"/>
  <c r="N136" i="6"/>
  <c r="N136" i="4" s="1"/>
  <c r="N128" i="6"/>
  <c r="N128" i="4"/>
  <c r="N232" i="1"/>
  <c r="N254" i="1"/>
  <c r="N253" i="1"/>
  <c r="N252" i="1"/>
  <c r="N251" i="1"/>
  <c r="N250" i="1"/>
  <c r="N248" i="1"/>
  <c r="N247" i="1"/>
  <c r="N245" i="1"/>
  <c r="N244" i="1"/>
  <c r="N242" i="1"/>
  <c r="N241" i="1"/>
  <c r="N240" i="1"/>
  <c r="N239" i="1"/>
  <c r="N238" i="1"/>
  <c r="N233" i="1"/>
  <c r="N234" i="1"/>
  <c r="N235" i="1"/>
  <c r="N236" i="1"/>
  <c r="P232" i="1"/>
  <c r="N139" i="6" l="1"/>
  <c r="N139" i="4" s="1"/>
  <c r="N138" i="6"/>
  <c r="N138" i="4" s="1"/>
  <c r="N137" i="6"/>
  <c r="N137" i="4" s="1"/>
  <c r="P203" i="3"/>
  <c r="N156" i="6"/>
  <c r="N156" i="4"/>
  <c r="N134" i="6"/>
  <c r="N142" i="6" s="1"/>
  <c r="N134" i="4"/>
  <c r="O233" i="1"/>
  <c r="N149" i="4" s="1"/>
  <c r="O234" i="1"/>
  <c r="N150" i="4" s="1"/>
  <c r="N154" i="4" s="1"/>
  <c r="N162" i="4" s="1"/>
  <c r="O235" i="1"/>
  <c r="N151" i="4" s="1"/>
  <c r="O236" i="1"/>
  <c r="O238" i="1"/>
  <c r="P238" i="1" s="1"/>
  <c r="O239" i="1"/>
  <c r="P239" i="1" s="1"/>
  <c r="O240" i="1"/>
  <c r="P240" i="1" s="1"/>
  <c r="O241" i="1"/>
  <c r="P241" i="1" s="1"/>
  <c r="O242" i="1"/>
  <c r="O244" i="1"/>
  <c r="P244" i="1" s="1"/>
  <c r="O245" i="1"/>
  <c r="P245" i="1" s="1"/>
  <c r="O247" i="1"/>
  <c r="P247" i="1" s="1"/>
  <c r="O248" i="1"/>
  <c r="O250" i="1"/>
  <c r="P250" i="1" s="1"/>
  <c r="O251" i="1"/>
  <c r="P251" i="1" s="1"/>
  <c r="O252" i="1"/>
  <c r="P252" i="1" s="1"/>
  <c r="O253" i="1"/>
  <c r="P253" i="1" s="1"/>
  <c r="O254" i="1"/>
  <c r="P254" i="1" s="1"/>
  <c r="P215" i="3"/>
  <c r="O210" i="1"/>
  <c r="P210" i="1" s="1"/>
  <c r="O211" i="1"/>
  <c r="P211" i="1" s="1"/>
  <c r="O212" i="1"/>
  <c r="P212" i="1" s="1"/>
  <c r="O213" i="1"/>
  <c r="P213" i="1" s="1"/>
  <c r="O209" i="1"/>
  <c r="P209" i="1" s="1"/>
  <c r="O222" i="1" l="1"/>
  <c r="P222" i="1" s="1"/>
  <c r="P214" i="3"/>
  <c r="P211" i="3"/>
  <c r="P205" i="3"/>
  <c r="O221" i="1"/>
  <c r="P221" i="1" s="1"/>
  <c r="P212" i="3"/>
  <c r="O223" i="1"/>
  <c r="P223" i="1" s="1"/>
  <c r="P207" i="3"/>
  <c r="O225" i="1"/>
  <c r="P225" i="1" s="1"/>
  <c r="P209" i="3"/>
  <c r="O224" i="1"/>
  <c r="P224" i="1" s="1"/>
  <c r="P208" i="3"/>
  <c r="P206" i="3"/>
  <c r="N152" i="6"/>
  <c r="N152" i="4"/>
  <c r="N150" i="6"/>
  <c r="N154" i="6" s="1"/>
  <c r="N162" i="6" s="1"/>
  <c r="P234" i="1"/>
  <c r="N151" i="6"/>
  <c r="P235" i="1"/>
  <c r="N149" i="6"/>
  <c r="P233" i="1"/>
  <c r="P218" i="3" l="1"/>
  <c r="P219" i="3"/>
  <c r="P220" i="3"/>
  <c r="P221" i="3"/>
  <c r="P217" i="3"/>
  <c r="N142" i="4"/>
  <c r="N157" i="6"/>
  <c r="N157" i="4"/>
  <c r="N159" i="6"/>
  <c r="N159" i="4"/>
  <c r="N158" i="6"/>
  <c r="N158" i="4"/>
</calcChain>
</file>

<file path=xl/sharedStrings.xml><?xml version="1.0" encoding="utf-8"?>
<sst xmlns="http://schemas.openxmlformats.org/spreadsheetml/2006/main" count="1312" uniqueCount="64">
  <si>
    <t>März</t>
  </si>
  <si>
    <t>Mai</t>
  </si>
  <si>
    <t>Juni</t>
  </si>
  <si>
    <t>Juli</t>
  </si>
  <si>
    <t>Gesamt</t>
  </si>
  <si>
    <t>Flughafen Wien (VIE)</t>
  </si>
  <si>
    <t>Passagiere</t>
  </si>
  <si>
    <t>Lokalpassagiere</t>
  </si>
  <si>
    <t>Transferpassagiere</t>
  </si>
  <si>
    <t>Flugbewegungen (an + ab)</t>
  </si>
  <si>
    <t>Cargo in Tonnen (Luftfracht und Trucking)</t>
  </si>
  <si>
    <t>Flughafen Wien Gruppe (VIE, MLA, KSC)</t>
  </si>
  <si>
    <t>Jänner</t>
  </si>
  <si>
    <t>Februar</t>
  </si>
  <si>
    <t>April</t>
  </si>
  <si>
    <t>August</t>
  </si>
  <si>
    <t>September</t>
  </si>
  <si>
    <t>Oktober</t>
  </si>
  <si>
    <t>November</t>
  </si>
  <si>
    <t>Dezember</t>
  </si>
  <si>
    <t>Veränderung in %</t>
  </si>
  <si>
    <t>Einzelmonat</t>
  </si>
  <si>
    <t>Flughafen Malta (MLA, voll konsolidiert)</t>
  </si>
  <si>
    <t>Flughafen Kosice (KSC, At-Equity konsolidiert)</t>
  </si>
  <si>
    <t xml:space="preserve">Flughafen Wien Gruppe Verkehrsergebnisse </t>
  </si>
  <si>
    <t>Aufrollung der Vergleichswerte 2019</t>
  </si>
  <si>
    <t xml:space="preserve">Flughafen Wien Verkehrsergebnisse </t>
  </si>
  <si>
    <t>Flughafen Wien (VIE) Veränderung in %</t>
  </si>
  <si>
    <t>MTOW in to</t>
  </si>
  <si>
    <t>Anteil Transferpassagiere in %</t>
  </si>
  <si>
    <t>Anteil Transferpassagiere in %p</t>
  </si>
  <si>
    <t>Vienna Airport (VIE)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</si>
  <si>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</si>
  <si>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</si>
  <si>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</si>
  <si>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</si>
  <si>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</si>
  <si>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</si>
  <si>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</si>
  <si>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</si>
  <si>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t>Total</t>
  </si>
  <si>
    <t>Change in %</t>
  </si>
  <si>
    <t>month</t>
  </si>
  <si>
    <t>total</t>
  </si>
  <si>
    <t>Passengers arr+dep+transit</t>
  </si>
  <si>
    <t xml:space="preserve">   Local passengers arr+dep</t>
  </si>
  <si>
    <t xml:space="preserve">   Transfer passengers arr+dep</t>
  </si>
  <si>
    <t>Flight movements arr+dep</t>
  </si>
  <si>
    <t>Cargo arr+dep (in tonnes)</t>
  </si>
  <si>
    <t>Malta Airport (MLA, fully consolidated)</t>
  </si>
  <si>
    <t>Kosice Airport (KSC, consolidated at equity)</t>
  </si>
  <si>
    <t>Vienna Airport Group (VIE, MLA, KSC)</t>
  </si>
  <si>
    <t>Vienna Airport Group Traffic Results</t>
  </si>
  <si>
    <t>Vienna Airport Traffic Results</t>
  </si>
  <si>
    <t>Vienna Airport (VIE) change in %</t>
  </si>
  <si>
    <t>MTOW (in tonnes)</t>
  </si>
  <si>
    <t>Share transfer passengers in %</t>
  </si>
  <si>
    <t>2019 traffic data adjusted</t>
  </si>
  <si>
    <t>Share transfer passengers in %p</t>
  </si>
  <si>
    <t>Aufrollung der Vergleichswerte 2020 und Transit-Werte in Kosice</t>
  </si>
  <si>
    <t>2020 traffic data adjusted</t>
  </si>
  <si>
    <t>Aufrollung der Vergleichswerte 2021</t>
  </si>
  <si>
    <t xml:space="preserve">Aufrollung der Vergleichswerte 2020 </t>
  </si>
  <si>
    <t>2021 traffic data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</si>
</sst>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,;\-#,##0,"/>
    <numFmt numFmtId="167" formatCode="#,##0,"/>
    <numFmt numFmtId="168" formatCode="#,##0.0"/>
    <numFmt numFmtId="169" formatCode="###,000"/>
    <numFmt numFmtId="170" formatCode="#,##0_ ;\-#,##0\ "/>
    <numFmt numFmtId="171" formatCode="\+#,##0.0;\-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9"/>
      <name val="Verdana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gradientFill degree="90">
        <stop position="0">
          <color rgb="FFFFFFCC"/>
        </stop>
        <stop position="1">
          <color rgb="FFFFFF99"/>
        </stop>
      </gradientFill>
    </fill>
    <fill>
      <gradientFill degree="90">
        <stop position="0">
          <color rgb="FFF8F8F8"/>
        </stop>
        <stop position="1">
          <color rgb="FFC0C0C0"/>
        </stop>
      </gradientFill>
    </fill>
    <fill>
      <gradientFill degree="90">
        <stop position="0">
          <color theme="0"/>
        </stop>
        <stop position="1">
          <color rgb="FFF8F8F8"/>
        </stop>
      </gradientFill>
    </fill>
    <fill>
      <gradientFill degree="90">
        <stop position="0">
          <color rgb="FFF8F8F8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rgb="FFDDDDDD"/>
        </stop>
      </gradientFill>
    </fill>
    <fill>
      <gradientFill degree="90">
        <stop position="0">
          <color rgb="FFDDDDDD"/>
        </stop>
        <stop position="1">
          <color rgb="FFC0C0C0"/>
        </stop>
      </gradientFill>
    </fill>
    <fill>
      <patternFill patternType="solid">
        <fgColor rgb="FFEAEAEA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76B39"/>
        <bgColor indexed="64"/>
      </patternFill>
    </fill>
    <fill>
      <patternFill patternType="solid">
        <fgColor rgb="FFB5D3C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theme="3" tint="0.59996337778862885"/>
      </left>
      <right style="dotted">
        <color theme="3" tint="0.59996337778862885"/>
      </right>
      <top style="dotted">
        <color theme="3" tint="0.59996337778862885"/>
      </top>
      <bottom style="dotted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theme="3" tint="0.3999450666829432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thin">
        <color rgb="FF808080"/>
      </bottom>
      <diagonal/>
    </border>
    <border diagonalUp="1" diagonalDown="1"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 diagonalDown="1">
      <left style="dotted">
        <color indexed="63"/>
      </left>
      <right style="dotted">
        <color indexed="63"/>
      </right>
      <top style="dotted">
        <color indexed="63"/>
      </top>
      <bottom style="dotted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theme="0"/>
      </left>
      <right style="thick">
        <color theme="0"/>
      </right>
      <top/>
      <bottom/>
      <diagonal/>
    </border>
  </borders>
  <cellStyleXfs count="19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0" fillId="0" borderId="3" applyNumberFormat="0" applyProtection="0">
      <alignment horizontal="right" vertical="center"/>
    </xf>
    <xf numFmtId="0" fontId="1" fillId="0" borderId="0"/>
    <xf numFmtId="0" fontId="11" fillId="14" borderId="4" applyNumberFormat="0" applyAlignment="0" applyProtection="0">
      <alignment horizontal="left" vertical="center" indent="1"/>
    </xf>
    <xf numFmtId="169" fontId="11" fillId="15" borderId="11" applyNumberFormat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169" fontId="10" fillId="4" borderId="5" applyNumberFormat="0" applyBorder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169" fontId="11" fillId="3" borderId="6" applyNumberFormat="0" applyProtection="0">
      <alignment horizontal="right" vertical="center"/>
    </xf>
    <xf numFmtId="169" fontId="11" fillId="4" borderId="6" applyNumberFormat="0" applyBorder="0" applyProtection="0">
      <alignment horizontal="right" vertical="center"/>
    </xf>
    <xf numFmtId="169" fontId="13" fillId="5" borderId="7" applyNumberFormat="0" applyBorder="0" applyAlignment="0" applyProtection="0">
      <alignment horizontal="right" vertical="center" indent="1"/>
    </xf>
    <xf numFmtId="169" fontId="14" fillId="6" borderId="7" applyNumberFormat="0" applyBorder="0" applyAlignment="0" applyProtection="0">
      <alignment horizontal="right" vertical="center" indent="1"/>
    </xf>
    <xf numFmtId="169" fontId="14" fillId="7" borderId="7" applyNumberFormat="0" applyBorder="0" applyAlignment="0" applyProtection="0">
      <alignment horizontal="right" vertical="center" indent="1"/>
    </xf>
    <xf numFmtId="169" fontId="15" fillId="8" borderId="7" applyNumberFormat="0" applyBorder="0" applyAlignment="0" applyProtection="0">
      <alignment horizontal="right" vertical="center" indent="1"/>
    </xf>
    <xf numFmtId="169" fontId="15" fillId="9" borderId="7" applyNumberFormat="0" applyBorder="0" applyAlignment="0" applyProtection="0">
      <alignment horizontal="right" vertical="center" indent="1"/>
    </xf>
    <xf numFmtId="169" fontId="15" fillId="10" borderId="7" applyNumberFormat="0" applyBorder="0" applyAlignment="0" applyProtection="0">
      <alignment horizontal="right" vertical="center" indent="1"/>
    </xf>
    <xf numFmtId="169" fontId="16" fillId="11" borderId="7" applyNumberFormat="0" applyBorder="0" applyAlignment="0" applyProtection="0">
      <alignment horizontal="right" vertical="center" indent="1"/>
    </xf>
    <xf numFmtId="169" fontId="16" fillId="12" borderId="7" applyNumberFormat="0" applyBorder="0" applyAlignment="0" applyProtection="0">
      <alignment horizontal="right" vertical="center" indent="1"/>
    </xf>
    <xf numFmtId="169" fontId="16" fillId="13" borderId="7" applyNumberFormat="0" applyBorder="0" applyAlignment="0" applyProtection="0">
      <alignment horizontal="right" vertical="center" indent="1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18" fillId="0" borderId="8" applyNumberFormat="0" applyFill="0" applyBorder="0" applyAlignment="0" applyProtection="0"/>
    <xf numFmtId="0" fontId="19" fillId="0" borderId="8" applyBorder="0" applyAlignment="0" applyProtection="0"/>
    <xf numFmtId="0" fontId="12" fillId="20" borderId="6" applyNumberFormat="0" applyAlignment="0" applyProtection="0">
      <alignment horizontal="left" vertical="center" indent="1"/>
    </xf>
    <xf numFmtId="0" fontId="12" fillId="2" borderId="6" applyNumberFormat="0" applyAlignment="0" applyProtection="0">
      <alignment horizontal="left" vertical="center" indent="1"/>
    </xf>
    <xf numFmtId="0" fontId="11" fillId="21" borderId="4" applyNumberFormat="0" applyAlignment="0" applyProtection="0">
      <alignment horizontal="left" vertical="center" indent="1"/>
    </xf>
    <xf numFmtId="169" fontId="10" fillId="0" borderId="5" applyNumberFormat="0" applyProtection="0">
      <alignment horizontal="right" vertical="center"/>
    </xf>
    <xf numFmtId="169" fontId="11" fillId="0" borderId="6" applyNumberFormat="0" applyProtection="0">
      <alignment horizontal="right" vertical="center"/>
    </xf>
    <xf numFmtId="0" fontId="17" fillId="0" borderId="4" applyNumberFormat="0" applyFont="0" applyFill="0" applyAlignment="0" applyProtection="0"/>
    <xf numFmtId="169" fontId="10" fillId="22" borderId="4" applyNumberFormat="0" applyAlignment="0" applyProtection="0">
      <alignment horizontal="left" vertical="center" indent="1"/>
    </xf>
    <xf numFmtId="0" fontId="11" fillId="21" borderId="6" applyNumberFormat="0" applyAlignment="0" applyProtection="0">
      <alignment horizontal="left" vertical="center" indent="1"/>
    </xf>
    <xf numFmtId="0" fontId="12" fillId="23" borderId="4" applyNumberFormat="0" applyAlignment="0" applyProtection="0">
      <alignment horizontal="left" vertical="center" indent="1"/>
    </xf>
    <xf numFmtId="0" fontId="12" fillId="24" borderId="4" applyNumberFormat="0" applyAlignment="0" applyProtection="0">
      <alignment horizontal="left" vertical="center" indent="1"/>
    </xf>
    <xf numFmtId="0" fontId="12" fillId="25" borderId="4" applyNumberFormat="0" applyAlignment="0" applyProtection="0">
      <alignment horizontal="left" vertical="center" indent="1"/>
    </xf>
    <xf numFmtId="0" fontId="12" fillId="4" borderId="4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3" borderId="6" applyNumberFormat="0" applyAlignment="0" applyProtection="0">
      <alignment horizontal="left" vertical="center" indent="1"/>
    </xf>
    <xf numFmtId="169" fontId="21" fillId="3" borderId="6" applyNumberFormat="0" applyProtection="0">
      <alignment horizontal="right" vertical="center"/>
    </xf>
    <xf numFmtId="169" fontId="22" fillId="4" borderId="5" applyNumberFormat="0" applyBorder="0" applyProtection="0">
      <alignment horizontal="right" vertical="center"/>
    </xf>
    <xf numFmtId="169" fontId="21" fillId="4" borderId="6" applyNumberFormat="0" applyBorder="0" applyProtection="0">
      <alignment horizontal="right" vertical="center"/>
    </xf>
    <xf numFmtId="0" fontId="4" fillId="0" borderId="12" applyNumberFormat="0" applyProtection="0">
      <alignment horizontal="left" vertical="center" indent="1"/>
    </xf>
    <xf numFmtId="0" fontId="4" fillId="0" borderId="12" applyNumberFormat="0" applyProtection="0">
      <alignment horizontal="left" vertical="center" indent="1"/>
    </xf>
    <xf numFmtId="4" fontId="23" fillId="0" borderId="13" applyNumberFormat="0" applyProtection="0">
      <alignment horizontal="right" vertical="center"/>
    </xf>
    <xf numFmtId="4" fontId="24" fillId="26" borderId="13" applyNumberFormat="0" applyProtection="0">
      <alignment horizontal="right" vertical="center"/>
    </xf>
    <xf numFmtId="0" fontId="11" fillId="14" borderId="4" applyNumberFormat="0" applyAlignment="0" applyProtection="0">
      <alignment horizontal="left" vertical="center" indent="1"/>
    </xf>
    <xf numFmtId="169" fontId="10" fillId="0" borderId="3" applyNumberFormat="0" applyProtection="0">
      <alignment horizontal="right" vertical="center"/>
    </xf>
    <xf numFmtId="169" fontId="11" fillId="15" borderId="11" applyNumberFormat="0" applyProtection="0">
      <alignment horizontal="right" vertical="center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4" fillId="0" borderId="14" applyNumberFormat="0" applyProtection="0">
      <alignment horizontal="left" vertical="center" indent="1"/>
    </xf>
    <xf numFmtId="0" fontId="25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0" fillId="0" borderId="1" xfId="0" applyBorder="1"/>
    <xf numFmtId="3" fontId="0" fillId="0" borderId="1" xfId="0" applyNumberFormat="1" applyBorder="1"/>
    <xf numFmtId="164" fontId="0" fillId="0" borderId="1" xfId="1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7" fontId="0" fillId="0" borderId="1" xfId="0" applyNumberFormat="1" applyBorder="1" applyAlignment="1">
      <alignment horizontal="right"/>
    </xf>
    <xf numFmtId="167" fontId="0" fillId="0" borderId="1" xfId="1" applyNumberFormat="1" applyFont="1" applyBorder="1"/>
    <xf numFmtId="168" fontId="0" fillId="0" borderId="1" xfId="0" applyNumberFormat="1" applyBorder="1"/>
    <xf numFmtId="0" fontId="6" fillId="0" borderId="2" xfId="0" applyFont="1" applyBorder="1"/>
    <xf numFmtId="3" fontId="0" fillId="0" borderId="0" xfId="0" applyNumberFormat="1"/>
    <xf numFmtId="166" fontId="0" fillId="0" borderId="0" xfId="0" applyNumberFormat="1"/>
    <xf numFmtId="170" fontId="27" fillId="0" borderId="1" xfId="0" applyNumberFormat="1" applyFont="1" applyBorder="1" applyAlignment="1">
      <alignment horizontal="right" vertical="center"/>
    </xf>
    <xf numFmtId="165" fontId="0" fillId="0" borderId="0" xfId="0" applyNumberFormat="1"/>
    <xf numFmtId="171" fontId="28" fillId="0" borderId="0" xfId="0" applyNumberFormat="1" applyFont="1" applyAlignment="1">
      <alignment horizontal="right" vertical="center"/>
    </xf>
    <xf numFmtId="0" fontId="2" fillId="27" borderId="0" xfId="0" applyFont="1" applyFill="1" applyAlignment="1">
      <alignment horizontal="center"/>
    </xf>
    <xf numFmtId="0" fontId="2" fillId="27" borderId="0" xfId="0" applyFont="1" applyFill="1"/>
    <xf numFmtId="0" fontId="7" fillId="0" borderId="1" xfId="0" applyFont="1" applyBorder="1"/>
    <xf numFmtId="168" fontId="7" fillId="0" borderId="1" xfId="0" applyNumberFormat="1" applyFont="1" applyBorder="1" applyAlignment="1">
      <alignment vertical="center"/>
    </xf>
    <xf numFmtId="0" fontId="6" fillId="0" borderId="0" xfId="0" applyFont="1"/>
    <xf numFmtId="170" fontId="27" fillId="0" borderId="1" xfId="0" applyNumberFormat="1" applyFont="1" applyBorder="1" applyAlignment="1">
      <alignment horizontal="right" vertical="center" wrapText="1"/>
    </xf>
    <xf numFmtId="167" fontId="29" fillId="0" borderId="15" xfId="0" applyNumberFormat="1" applyFont="1" applyBorder="1"/>
    <xf numFmtId="168" fontId="0" fillId="0" borderId="0" xfId="0" applyNumberFormat="1"/>
    <xf numFmtId="164" fontId="0" fillId="0" borderId="0" xfId="1" applyNumberFormat="1" applyFont="1" applyBorder="1"/>
    <xf numFmtId="0" fontId="2" fillId="27" borderId="0" xfId="0" applyFont="1" applyFill="1" applyAlignment="1">
      <alignment horizontal="center"/>
    </xf>
    <xf numFmtId="3" fontId="0" fillId="0" borderId="1" xfId="0" applyNumberFormat="1" applyFill="1" applyBorder="1"/>
    <xf numFmtId="0" fontId="0" fillId="0" borderId="0" xfId="0" applyBorder="1"/>
    <xf numFmtId="165" fontId="0" fillId="0" borderId="0" xfId="0" applyNumberFormat="1" applyBorder="1"/>
    <xf numFmtId="3" fontId="0" fillId="0" borderId="0" xfId="0" applyNumberFormat="1" applyBorder="1"/>
    <xf numFmtId="0" fontId="2" fillId="27" borderId="0" xfId="0" applyFont="1" applyFill="1" applyAlignment="1">
      <alignment horizontal="center"/>
    </xf>
    <xf numFmtId="0" fontId="3" fillId="28" borderId="1" xfId="0" applyFont="1" applyFill="1" applyBorder="1" applyAlignment="1">
      <alignment horizontal="left"/>
    </xf>
  </cellXfs>
  <cellStyles count="194">
    <cellStyle name="Comma 2" xfId="84" xr:uid="{85FAB247-5289-4610-A002-0B284F218B72}"/>
    <cellStyle name="Comma 2 10" xfId="120" xr:uid="{FA30B8D3-AB4C-43A4-9E6C-8AA0DB6F4773}"/>
    <cellStyle name="Comma 2 11" xfId="124" xr:uid="{DCC2CD32-355B-4F2A-98FF-1AE92D1A61DD}"/>
    <cellStyle name="Comma 2 12" xfId="128" xr:uid="{DFEDBE06-36FD-4C46-AB7E-C71B3DBE27A5}"/>
    <cellStyle name="Comma 2 13" xfId="132" xr:uid="{4369E07F-B011-4AA9-98E1-1949A345FC02}"/>
    <cellStyle name="Comma 2 14" xfId="136" xr:uid="{949BF697-0421-4B58-8C42-E74B53780732}"/>
    <cellStyle name="Comma 2 15" xfId="140" xr:uid="{8776E037-3591-4B2E-92F8-23FAC14285C0}"/>
    <cellStyle name="Comma 2 16" xfId="144" xr:uid="{C66EB699-4F8E-4EF3-B8CF-95CCFFC237A3}"/>
    <cellStyle name="Comma 2 17" xfId="148" xr:uid="{B72BC27F-264E-48F1-89E5-8CA24B3898F2}"/>
    <cellStyle name="Comma 2 18" xfId="152" xr:uid="{10D8D043-E318-4108-996D-53575E19717A}"/>
    <cellStyle name="Comma 2 19" xfId="156" xr:uid="{8216EBA3-6188-4DA5-A4A4-CC1DBC725ACF}"/>
    <cellStyle name="Comma 2 2" xfId="88" xr:uid="{9D516483-F15F-4009-9F97-FE3EF2C7BF3D}"/>
    <cellStyle name="Comma 2 20" xfId="160" xr:uid="{32E68013-7AE9-426B-9786-C002F0B5C53A}"/>
    <cellStyle name="Comma 2 21" xfId="164" xr:uid="{271DEA7F-3E40-4612-9398-28F2CB755FCA}"/>
    <cellStyle name="Comma 2 22" xfId="168" xr:uid="{86009AD1-1262-451B-8759-97F7956F937C}"/>
    <cellStyle name="Comma 2 23" xfId="172" xr:uid="{F6A3D3B1-4CC3-4611-880F-EDFBC26FF939}"/>
    <cellStyle name="Comma 2 24" xfId="176" xr:uid="{FA8B0F5D-3447-42BD-B729-CBCF9D0C6B93}"/>
    <cellStyle name="Comma 2 25" xfId="180" xr:uid="{A406D160-D4F0-4F43-9889-5F5BA91464D7}"/>
    <cellStyle name="Comma 2 26" xfId="184" xr:uid="{505F6AF0-6FBE-4696-A0A3-1C9BAE91DC51}"/>
    <cellStyle name="Comma 2 27" xfId="188" xr:uid="{6E8FAC33-4A1F-4648-9E9E-A144FF76BB31}"/>
    <cellStyle name="Comma 2 28" xfId="192" xr:uid="{83DF46D1-97D9-4EF2-AF8E-FAC3726316FD}"/>
    <cellStyle name="Comma 2 3" xfId="92" xr:uid="{017A3F82-D93A-4810-9EBE-33F324042231}"/>
    <cellStyle name="Comma 2 4" xfId="96" xr:uid="{B0B03EE8-5288-4277-B8BF-D069B990FA00}"/>
    <cellStyle name="Comma 2 5" xfId="100" xr:uid="{E2E94358-310D-41D1-B520-970AE0E9625C}"/>
    <cellStyle name="Comma 2 6" xfId="104" xr:uid="{4BB7E97C-F8A3-4375-904C-4242370D9F4A}"/>
    <cellStyle name="Comma 2 7" xfId="108" xr:uid="{2B8F583C-BE82-40AE-93C5-0FC90167D9F4}"/>
    <cellStyle name="Comma 2 8" xfId="112" xr:uid="{300A3A91-DE01-4E80-8B4E-8E373A02871D}"/>
    <cellStyle name="Comma 2 9" xfId="116" xr:uid="{504C7764-0D21-4A5B-8F71-1D79F4794438}"/>
    <cellStyle name="Comma 3" xfId="85" xr:uid="{D12BA2D2-07CC-455E-BA99-5615BB6AA594}"/>
    <cellStyle name="Comma 3 10" xfId="121" xr:uid="{2E6520B6-52BD-42E2-8B5B-61390D555B31}"/>
    <cellStyle name="Comma 3 11" xfId="125" xr:uid="{3B7AA601-CFBA-45A4-9794-5088BEFBC4DF}"/>
    <cellStyle name="Comma 3 12" xfId="129" xr:uid="{B0EFE98A-DC7C-483C-B691-DDA0A8DDD449}"/>
    <cellStyle name="Comma 3 13" xfId="133" xr:uid="{01DDC6B0-94AF-45EE-8776-16093B4CEF6D}"/>
    <cellStyle name="Comma 3 14" xfId="137" xr:uid="{D08609CA-22D6-44EC-8375-5EAE3E4F5BC6}"/>
    <cellStyle name="Comma 3 15" xfId="141" xr:uid="{F1795936-E025-40C5-AE07-4722E2A46067}"/>
    <cellStyle name="Comma 3 16" xfId="145" xr:uid="{28C19C86-A4BF-457C-AE3C-C786A699453E}"/>
    <cellStyle name="Comma 3 17" xfId="149" xr:uid="{9B69AF7C-91A9-467B-8ADE-6855ED2E0003}"/>
    <cellStyle name="Comma 3 18" xfId="153" xr:uid="{C896300F-DAB9-42C1-8ACE-796BD95BF323}"/>
    <cellStyle name="Comma 3 19" xfId="157" xr:uid="{246C7E12-7A57-413C-BD20-34BE8E8F07F8}"/>
    <cellStyle name="Comma 3 2" xfId="89" xr:uid="{1ED649CA-8156-48B3-9AA3-BB32DFD7E670}"/>
    <cellStyle name="Comma 3 20" xfId="161" xr:uid="{FCB0BE83-5C79-4D29-AB80-FCE7C02B1B57}"/>
    <cellStyle name="Comma 3 21" xfId="165" xr:uid="{4364F0BA-AEA7-4547-B20F-28CE39D17259}"/>
    <cellStyle name="Comma 3 22" xfId="169" xr:uid="{76BFA9E1-8653-4EC3-8F35-73E03E127FC6}"/>
    <cellStyle name="Comma 3 23" xfId="173" xr:uid="{3D8011AA-CED3-42E1-AA43-F882D447C7B2}"/>
    <cellStyle name="Comma 3 24" xfId="177" xr:uid="{CCCFEE6F-BEAB-46FB-BC6D-E4DC3579E388}"/>
    <cellStyle name="Comma 3 25" xfId="181" xr:uid="{B391E822-EFF5-4D77-B8D7-19A8BA9F5F3F}"/>
    <cellStyle name="Comma 3 26" xfId="185" xr:uid="{4DD8CA1E-AFDE-4F99-98ED-1DE7B3E2A69A}"/>
    <cellStyle name="Comma 3 27" xfId="189" xr:uid="{83DCA2AD-A131-494B-8C8F-EE89E20CF6E3}"/>
    <cellStyle name="Comma 3 28" xfId="193" xr:uid="{1B3F0135-A803-4DCE-965B-9F23F92827A8}"/>
    <cellStyle name="Comma 3 3" xfId="93" xr:uid="{9E9CCA39-3D8D-4ACA-86E3-711D4AF59D36}"/>
    <cellStyle name="Comma 3 4" xfId="97" xr:uid="{4A0F9C0F-B58E-4128-B403-96E7E80497A1}"/>
    <cellStyle name="Comma 3 5" xfId="101" xr:uid="{6E915E57-8936-4948-B319-FD6CB3FA3315}"/>
    <cellStyle name="Comma 3 6" xfId="105" xr:uid="{89002381-E40D-43D5-8BBB-AF396C869F3E}"/>
    <cellStyle name="Comma 3 7" xfId="109" xr:uid="{4284DD16-F4CD-4419-A79B-AC771FDEF097}"/>
    <cellStyle name="Comma 3 8" xfId="113" xr:uid="{6A30AF25-328A-4152-8BDB-1A8BCF939C85}"/>
    <cellStyle name="Comma 3 9" xfId="117" xr:uid="{6C070434-0105-4652-971E-D52B2369B196}"/>
    <cellStyle name="Komma" xfId="1" builtinId="3"/>
    <cellStyle name="Komma 10" xfId="102" xr:uid="{492B29E2-0CAE-49AB-ADB7-41C9BE9480EC}"/>
    <cellStyle name="Komma 11" xfId="106" xr:uid="{CE23F6FF-18F9-47C6-80F4-2E6E769A5163}"/>
    <cellStyle name="Komma 12" xfId="110" xr:uid="{32B2858E-DC8E-48E5-86FC-DC23818CD9CE}"/>
    <cellStyle name="Komma 13" xfId="114" xr:uid="{C775FF4C-0759-407A-A0A0-F33EE028D398}"/>
    <cellStyle name="Komma 14" xfId="118" xr:uid="{95D2417C-92DA-4F7B-9ADA-50351603A678}"/>
    <cellStyle name="Komma 15" xfId="122" xr:uid="{A74A0378-BE21-47D6-9E21-6EFF4EA6011A}"/>
    <cellStyle name="Komma 16" xfId="126" xr:uid="{6688AB54-52D8-485A-9979-047DE4C2AF75}"/>
    <cellStyle name="Komma 17" xfId="130" xr:uid="{5B3CD996-24E1-4851-8745-5036648E569B}"/>
    <cellStyle name="Komma 18" xfId="134" xr:uid="{6A664EBE-43B1-44D3-9A9D-82BB0A7F9128}"/>
    <cellStyle name="Komma 19" xfId="138" xr:uid="{D3CF93D8-77E4-4B0B-AB28-7CE50DA926BE}"/>
    <cellStyle name="Komma 2" xfId="8" xr:uid="{00000000-0005-0000-0000-000001000000}"/>
    <cellStyle name="Komma 2 10" xfId="115" xr:uid="{93AAA149-BC30-43E1-B4F4-7BED38268DE5}"/>
    <cellStyle name="Komma 2 11" xfId="119" xr:uid="{CA19F0D7-F5BB-4586-9F5F-CE31D602AC30}"/>
    <cellStyle name="Komma 2 12" xfId="123" xr:uid="{2E44F13D-8267-40B2-8407-664AE58D3AB9}"/>
    <cellStyle name="Komma 2 13" xfId="127" xr:uid="{88EA409A-D896-41D5-82B9-72F842AF450E}"/>
    <cellStyle name="Komma 2 14" xfId="131" xr:uid="{5CF28F98-00AF-4405-BB76-5DB9EDBE7C44}"/>
    <cellStyle name="Komma 2 15" xfId="135" xr:uid="{42100657-C148-405C-9449-B43C85FF09B6}"/>
    <cellStyle name="Komma 2 16" xfId="139" xr:uid="{106BC6F9-77A7-4D15-8756-6B44438A529B}"/>
    <cellStyle name="Komma 2 17" xfId="143" xr:uid="{D87A3DDE-9994-45AA-863A-41B17257D03E}"/>
    <cellStyle name="Komma 2 18" xfId="147" xr:uid="{60A9958E-56C5-4C56-A8FE-DC7AEDEA8FA4}"/>
    <cellStyle name="Komma 2 19" xfId="151" xr:uid="{1AC05B08-E6F6-4F8F-B176-6810A0C8C8CE}"/>
    <cellStyle name="Komma 2 2" xfId="81" xr:uid="{1146EAB8-A98A-4D0E-A92C-32E443E4E937}"/>
    <cellStyle name="Komma 2 20" xfId="155" xr:uid="{230915A2-9123-4501-BC0E-947971B5C91E}"/>
    <cellStyle name="Komma 2 21" xfId="159" xr:uid="{B3499E3D-C8AD-423A-9D6D-A5AA03157CD6}"/>
    <cellStyle name="Komma 2 22" xfId="163" xr:uid="{B6219A22-C9B3-4E03-AD8F-A5FBBAE2BB56}"/>
    <cellStyle name="Komma 2 23" xfId="167" xr:uid="{367A77EE-8BDC-4276-819F-838CAF734F9C}"/>
    <cellStyle name="Komma 2 24" xfId="171" xr:uid="{6E6CA93B-3306-4358-9522-FE85384FEF4A}"/>
    <cellStyle name="Komma 2 25" xfId="175" xr:uid="{17BAFE05-1DCF-4841-A29E-CBD76B1E7B0B}"/>
    <cellStyle name="Komma 2 26" xfId="179" xr:uid="{E8D3B194-EDF8-4AA9-A6F6-12A239F38124}"/>
    <cellStyle name="Komma 2 27" xfId="183" xr:uid="{BFE3FCEE-8429-4253-AAC4-3178851D529B}"/>
    <cellStyle name="Komma 2 28" xfId="187" xr:uid="{142797C8-D22E-429E-B3C9-E50564690C38}"/>
    <cellStyle name="Komma 2 29" xfId="191" xr:uid="{92AF4E69-2CE6-44C3-A6E8-D568E5505FEF}"/>
    <cellStyle name="Komma 2 3" xfId="87" xr:uid="{C1BAFAC4-F4B7-497C-88BF-0C69D48C0E5A}"/>
    <cellStyle name="Komma 2 4" xfId="91" xr:uid="{9F372347-09EE-4642-BE48-DB0A68EFCE16}"/>
    <cellStyle name="Komma 2 5" xfId="95" xr:uid="{1055E38B-BAB5-4437-A9F5-0D476D7187EF}"/>
    <cellStyle name="Komma 2 6" xfId="99" xr:uid="{A9736980-A8E2-4DAF-AA8D-DD4E903424B1}"/>
    <cellStyle name="Komma 2 7" xfId="103" xr:uid="{3D26FAA4-C145-4B33-9C3C-122828A19032}"/>
    <cellStyle name="Komma 2 8" xfId="107" xr:uid="{94D7202A-8BA3-4B2B-ABBB-6F4E1BA5ABF5}"/>
    <cellStyle name="Komma 2 9" xfId="111" xr:uid="{0D865CCD-698D-4805-B2B5-9B3072ECBA16}"/>
    <cellStyle name="Komma 20" xfId="142" xr:uid="{5C6FFDAA-650A-4907-9132-21A7A4486EDD}"/>
    <cellStyle name="Komma 21" xfId="146" xr:uid="{B34B1129-7AE4-4D03-9BA4-43742E5F23E1}"/>
    <cellStyle name="Komma 22" xfId="150" xr:uid="{1E0AC7E6-1597-4A0C-A245-E97AEF744CBE}"/>
    <cellStyle name="Komma 23" xfId="154" xr:uid="{BBC0B3BD-3F63-4C55-A074-A1C7015A1BED}"/>
    <cellStyle name="Komma 24" xfId="158" xr:uid="{61121EE3-5264-4025-99E5-735BCB30696C}"/>
    <cellStyle name="Komma 25" xfId="162" xr:uid="{243B7B13-1676-4133-9275-B70B0E5C5741}"/>
    <cellStyle name="Komma 26" xfId="166" xr:uid="{16B7E59E-1D52-4C32-ADC9-E3B5370EE70B}"/>
    <cellStyle name="Komma 27" xfId="170" xr:uid="{19095771-E5A7-4AA1-89A2-A20FF7A00399}"/>
    <cellStyle name="Komma 28" xfId="174" xr:uid="{FBE5B857-EB5F-4D3D-B158-DBBA11402377}"/>
    <cellStyle name="Komma 29" xfId="178" xr:uid="{4A213361-01D1-4A11-9776-A47F0C1874D2}"/>
    <cellStyle name="Komma 3" xfId="10" xr:uid="{B672CAFD-28B8-4827-B8C5-80A4B6B5D148}"/>
    <cellStyle name="Komma 30" xfId="182" xr:uid="{7BCB7C9F-4633-4614-AB3F-71F1FE936DBB}"/>
    <cellStyle name="Komma 31" xfId="186" xr:uid="{02EA3A3C-2EC2-408D-A1BF-C03E59883F1C}"/>
    <cellStyle name="Komma 32" xfId="190" xr:uid="{39A49894-3391-4CF9-AB69-626D4A78A362}"/>
    <cellStyle name="Komma 4" xfId="11" xr:uid="{58FD0B87-4976-4DF1-A406-DE8B735633E9}"/>
    <cellStyle name="Komma 5" xfId="12" xr:uid="{698F8D83-9B5A-47B8-90AC-7F948B313653}"/>
    <cellStyle name="Komma 6" xfId="86" xr:uid="{BB2C4BDD-74BB-4CD2-AB70-74DC6D144CBA}"/>
    <cellStyle name="Komma 7" xfId="90" xr:uid="{DD31B547-A45F-4B1B-A91B-3610A5CBA4E7}"/>
    <cellStyle name="Komma 8" xfId="94" xr:uid="{B185B907-8F3C-4A34-9217-955AAB13E8B2}"/>
    <cellStyle name="Komma 9" xfId="98" xr:uid="{4BD05FE1-36E6-4DD3-9DB4-57DBEEF8B05F}"/>
    <cellStyle name="Normal_Sheet1" xfId="83" xr:uid="{2AFA74B7-029E-4E73-8BFC-B28F64E5E02B}"/>
    <cellStyle name="Normálna 2" xfId="78" xr:uid="{BE2C32B3-755E-45D0-8EA3-31CE9D1AAEC3}"/>
    <cellStyle name="normálne 2" xfId="80" xr:uid="{9D336637-8BE0-4507-8AC7-91510AB1F858}"/>
    <cellStyle name="Percentá 2" xfId="79" xr:uid="{F11E8939-CE12-4C9B-8F61-E9D7755C260A}"/>
    <cellStyle name="Prozent 2" xfId="4" xr:uid="{00000000-0005-0000-0000-000002000000}"/>
    <cellStyle name="Prozent 2 2" xfId="82" xr:uid="{930F7C62-7E96-4E79-A6CE-68559F5E6AC0}"/>
    <cellStyle name="Prozent 3" xfId="6" xr:uid="{00000000-0005-0000-0000-000003000000}"/>
    <cellStyle name="SAPBEXchaText" xfId="76" xr:uid="{5197F409-8E5D-4424-A9F7-6F141D9A2EAA}"/>
    <cellStyle name="SAPBEXstdData" xfId="63" xr:uid="{F5BF540E-5FD6-4B2F-9496-714F635F1C6E}"/>
    <cellStyle name="SAPBEXstdDataEmph" xfId="64" xr:uid="{E9414016-5483-4882-9BC8-2A2DEAF9CC13}"/>
    <cellStyle name="SAPBEXstdItem" xfId="61" xr:uid="{49D1F657-32E8-414C-9AB0-6BA72695ED8E}"/>
    <cellStyle name="SAPBEXstdItemX" xfId="62" xr:uid="{ABE88ED1-B343-41D2-A4AB-7287D535EBD2}"/>
    <cellStyle name="SAPBorder" xfId="32" xr:uid="{79B4C0A9-6BC4-4743-AC72-5914A7E734B8}"/>
    <cellStyle name="SAPBorder 2" xfId="68" xr:uid="{DD78A5EE-354B-4695-87E2-FE3FEB2620A7}"/>
    <cellStyle name="SAPBorder 3" xfId="47" xr:uid="{4F7E8B2A-7B77-43DE-A8CE-179386800D26}"/>
    <cellStyle name="SAPDataCell" xfId="13" xr:uid="{68DD950F-F144-4531-9E66-32A19DA3917F}"/>
    <cellStyle name="SAPDataCell 2" xfId="66" xr:uid="{ED0A540E-2957-4338-AA3B-EB5D686454CA}"/>
    <cellStyle name="SAPDataCell 3" xfId="45" xr:uid="{8A12542E-DCF0-4D37-8F4A-41B975FF6269}"/>
    <cellStyle name="SAPDataTotalCell" xfId="16" xr:uid="{1B76E360-BBE4-4657-A541-0E13007B3EDA}"/>
    <cellStyle name="SAPDataTotalCell 2" xfId="67" xr:uid="{062DBC28-2628-4714-80E5-1F7EDDD39247}"/>
    <cellStyle name="SAPDataTotalCell 3" xfId="46" xr:uid="{E8F46ADD-DDAF-45CC-947F-9EDF82F34110}"/>
    <cellStyle name="SAPDimensionCell" xfId="15" xr:uid="{4ED39938-CE6C-48D9-84BD-B6C31A5919B4}"/>
    <cellStyle name="SAPDimensionCell 2" xfId="65" xr:uid="{8C2E7295-B7C1-427E-92A1-B2CEC28F665C}"/>
    <cellStyle name="SAPDimensionCell 3" xfId="44" xr:uid="{38B71E6F-C9E0-49FF-AA6A-C80D0389B702}"/>
    <cellStyle name="SAPEditableDataCell" xfId="17" xr:uid="{C39B0186-E765-42CD-9A86-2775B1C9D065}"/>
    <cellStyle name="SAPEditableDataTotalCell" xfId="20" xr:uid="{A3D07152-E823-4438-9EBE-A4052FF672A9}"/>
    <cellStyle name="SAPEmphasized" xfId="40" xr:uid="{A305ED4D-1960-4AEF-B4C0-991E0B049445}"/>
    <cellStyle name="SAPEmphasizedEditableDataCell" xfId="55" xr:uid="{0D0C6944-E143-4303-9AD6-D713E23E571C}"/>
    <cellStyle name="SAPEmphasizedEditableDataTotalCell" xfId="56" xr:uid="{FA7C64D4-6FF5-4E10-A9B2-47238D4E550D}"/>
    <cellStyle name="SAPEmphasizedLockedDataCell" xfId="59" xr:uid="{F2564ADC-81B3-47B5-B9A1-277DC6493FB7}"/>
    <cellStyle name="SAPEmphasizedLockedDataTotalCell" xfId="60" xr:uid="{D5577F8F-C4D6-48AE-A074-FE8F4390D747}"/>
    <cellStyle name="SAPEmphasizedReadonlyDataCell" xfId="57" xr:uid="{951A6863-4203-410B-913D-C35B97728EC7}"/>
    <cellStyle name="SAPEmphasizedReadonlyDataTotalCell" xfId="58" xr:uid="{933DC233-B338-47C5-9537-8CB7A56F8C98}"/>
    <cellStyle name="SAPEmphasizedTotal" xfId="41" xr:uid="{598D7B2C-0B01-4120-9A3A-AF4514928022}"/>
    <cellStyle name="SAPExceptionLevel1" xfId="23" xr:uid="{C66BA7BA-CAD6-4D5C-A9B5-54A08E56FB11}"/>
    <cellStyle name="SAPExceptionLevel2" xfId="24" xr:uid="{331C86D6-8752-47AE-AE7C-4318081792B8}"/>
    <cellStyle name="SAPExceptionLevel3" xfId="25" xr:uid="{428E60C9-9BBB-4EED-988D-95880062F21C}"/>
    <cellStyle name="SAPExceptionLevel4" xfId="26" xr:uid="{44BEC7E1-88AF-4375-81E4-FD546F6C0437}"/>
    <cellStyle name="SAPExceptionLevel5" xfId="27" xr:uid="{F39B1B70-638D-40F7-92C4-B07FBBCF118C}"/>
    <cellStyle name="SAPExceptionLevel6" xfId="28" xr:uid="{17DAACDA-1586-4EB9-B5A4-433EE91931C5}"/>
    <cellStyle name="SAPExceptionLevel7" xfId="29" xr:uid="{FE89AD13-21ED-4C73-A08A-E3732EA00CFB}"/>
    <cellStyle name="SAPExceptionLevel8" xfId="30" xr:uid="{BB2D0D56-ACA1-40E9-9349-7618641BBD04}"/>
    <cellStyle name="SAPExceptionLevel9" xfId="31" xr:uid="{82F55371-4CA4-40C1-8E23-C7B549E7ABB9}"/>
    <cellStyle name="SAPHierarchyCell" xfId="42" xr:uid="{F7B2CE48-BC57-4981-82D6-D1882E51E152}"/>
    <cellStyle name="SAPHierarchyCell0" xfId="35" xr:uid="{51AD087C-CF82-464C-B777-7D0AEC27E587}"/>
    <cellStyle name="SAPHierarchyCell0 2" xfId="71" xr:uid="{60A113DE-A07A-4B93-8090-5F66CA1A9C3A}"/>
    <cellStyle name="SAPHierarchyCell0 3" xfId="50" xr:uid="{D1F37912-77C5-45E1-9DDE-231B1E03A0F4}"/>
    <cellStyle name="SAPHierarchyCell1" xfId="36" xr:uid="{AD9079E7-0CB6-411B-8EC2-C83F0D92EC62}"/>
    <cellStyle name="SAPHierarchyCell1 2" xfId="72" xr:uid="{143213B3-C4D6-4314-8B4A-BEA8AFCFF20F}"/>
    <cellStyle name="SAPHierarchyCell1 3" xfId="51" xr:uid="{4EE38BE5-2A9C-4148-9F65-EBA1593C0461}"/>
    <cellStyle name="SAPHierarchyCell2" xfId="37" xr:uid="{253FF985-DE36-46E8-8535-63A644B48BD5}"/>
    <cellStyle name="SAPHierarchyCell2 2" xfId="73" xr:uid="{88877D59-F18C-4AE9-8547-75FC54AF2263}"/>
    <cellStyle name="SAPHierarchyCell2 3" xfId="52" xr:uid="{9A3006D8-759B-4E23-AF63-EE2678C5095B}"/>
    <cellStyle name="SAPHierarchyCell3" xfId="38" xr:uid="{5C8DEC4E-17F5-4B5F-9894-D3B8716639D9}"/>
    <cellStyle name="SAPHierarchyCell3 2" xfId="74" xr:uid="{81F8EEE3-C4E3-484B-B724-9F785B961A9D}"/>
    <cellStyle name="SAPHierarchyCell3 3" xfId="53" xr:uid="{522901D8-9C32-493D-9697-FE7A8826939F}"/>
    <cellStyle name="SAPHierarchyCell4" xfId="39" xr:uid="{ECE09DEA-FBEC-47EB-A8AB-839041642122}"/>
    <cellStyle name="SAPHierarchyCell4 2" xfId="75" xr:uid="{22D3EFD1-9FD8-4F5D-A444-61907C118ADB}"/>
    <cellStyle name="SAPHierarchyCell4 3" xfId="54" xr:uid="{D2E47AA1-5C68-4C31-A326-48F9CC3C596F}"/>
    <cellStyle name="SAPHierarchyOddCell" xfId="43" xr:uid="{C02DEBBF-3E83-42A6-86EA-42156B22D6D9}"/>
    <cellStyle name="SAPLockedDataCell" xfId="19" xr:uid="{0F4CD595-C8F0-4330-9721-572B51F56648}"/>
    <cellStyle name="SAPLockedDataTotalCell" xfId="22" xr:uid="{C9DA787E-06D6-437B-95D9-F6DF8501802A}"/>
    <cellStyle name="SAPMemberCell" xfId="33" xr:uid="{95776F8D-2A08-4FD2-9577-5ED03807B701}"/>
    <cellStyle name="SAPMemberCell 2" xfId="69" xr:uid="{8CB42ED8-E6D4-420C-98B4-D8AFF9C5AF24}"/>
    <cellStyle name="SAPMemberCell 3" xfId="48" xr:uid="{26504443-1435-4E6E-9005-57DE1333E4F3}"/>
    <cellStyle name="SAPMemberTotalCell" xfId="34" xr:uid="{A4ACFDE3-830A-4E00-8D4F-697FFC2FA408}"/>
    <cellStyle name="SAPMemberTotalCell 2" xfId="70" xr:uid="{4CFDF5F4-750D-4E45-8A0A-AE77BA729EA4}"/>
    <cellStyle name="SAPMemberTotalCell 3" xfId="49" xr:uid="{05E57096-ED36-4BE3-B752-1B0B131E7310}"/>
    <cellStyle name="SAPReadonlyDataCell" xfId="18" xr:uid="{76CE4EA9-0642-4457-BF35-3F9FD2A229A7}"/>
    <cellStyle name="SAPReadonlyDataTotalCell" xfId="21" xr:uid="{6B2AEA1C-AB02-4793-A48E-5983366AB54B}"/>
    <cellStyle name="Standard" xfId="0" builtinId="0"/>
    <cellStyle name="Standard 2" xfId="3" xr:uid="{00000000-0005-0000-0000-000005000000}"/>
    <cellStyle name="Standard 2 2" xfId="9" xr:uid="{00000000-0005-0000-0000-000006000000}"/>
    <cellStyle name="Standard 2 2 2" xfId="14" xr:uid="{2143F5E4-9178-4D82-A8C8-1F65110CBC19}"/>
    <cellStyle name="Standard 3" xfId="2" xr:uid="{00000000-0005-0000-0000-000007000000}"/>
    <cellStyle name="Standard 4" xfId="5" xr:uid="{00000000-0005-0000-0000-000008000000}"/>
    <cellStyle name="Standard 4 2" xfId="77" xr:uid="{2EEED242-647C-4C98-8744-856B7B9B4D76}"/>
    <cellStyle name="Standard 5" xfId="7" xr:uid="{00000000-0005-0000-0000-000009000000}"/>
  </cellStyles>
  <dxfs count="322"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</dxfs>
  <tableStyles count="0" defaultTableStyle="TableStyleMedium2" defaultPivotStyle="PivotStyleLight16"/>
  <colors>
    <mruColors>
      <color rgb="FFB5D3C4"/>
      <color rgb="FF076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591502</xdr:colOff>
      <xdr:row>0</xdr:row>
      <xdr:rowOff>91440</xdr:rowOff>
    </xdr:from>
    <xdr:to>
      <xdr:col>15</xdr:col>
      <xdr:colOff>1142998</xdr:colOff>
      <xdr:row>3</xdr:row>
      <xdr:rowOff>19323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6AF530F-A1D5-4272-9243-1BD3D91C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9377" y="91440"/>
          <a:ext cx="1527809" cy="459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178593</xdr:colOff>
      <xdr:row>0</xdr:row>
      <xdr:rowOff>47624</xdr:rowOff>
    </xdr:from>
    <xdr:to>
      <xdr:col>13</xdr:col>
      <xdr:colOff>899158</xdr:colOff>
      <xdr:row>2</xdr:row>
      <xdr:rowOff>152672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2D85167-4E40-4B80-9CE1-5DF6995B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4281" y="47624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595313</xdr:colOff>
      <xdr:row>0</xdr:row>
      <xdr:rowOff>59531</xdr:rowOff>
    </xdr:from>
    <xdr:to>
      <xdr:col>16</xdr:col>
      <xdr:colOff>951</xdr:colOff>
      <xdr:row>2</xdr:row>
      <xdr:rowOff>172199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131066F-E48F-4E22-8349-5956C42B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0282" y="59531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202407</xdr:colOff>
      <xdr:row>0</xdr:row>
      <xdr:rowOff>59532</xdr:rowOff>
    </xdr:from>
    <xdr:to>
      <xdr:col>13</xdr:col>
      <xdr:colOff>936307</xdr:colOff>
      <xdr:row>2</xdr:row>
      <xdr:rowOff>172200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C898A1E-24E2-473F-A511-1E1082532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8095" y="59532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PUBLIC\LVST\Verkehrsaufkommen%20VIE%202025.xlsx" TargetMode="External"/><Relationship Id="rId1" Type="http://schemas.openxmlformats.org/officeDocument/2006/relationships/externalLinkPath" Target="/PUBLIC/LVST/Verkehrsaufkommen%20VI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M\Statistik\T&#246;chterflugh&#228;fen\Verkehrsaufkommen%20VIE,%20MLA,%20KSC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OM\Statistik\T&#246;chterflugh&#228;fen\Verkehrsaufkommen%20VIE,%20MLA,%20KSC%202020.xlsx" TargetMode="External"/><Relationship Id="rId1" Type="http://schemas.openxmlformats.org/officeDocument/2006/relationships/externalLinkPath" Target="file:///I:\OM\Statistik\T&#246;chterflugh&#228;fen\Verkehrsaufkommen%20VIE,%20MLA,%20KSC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orschlag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>
        <row r="9">
          <cell r="C9">
            <v>15175</v>
          </cell>
        </row>
        <row r="25">
          <cell r="D25">
            <v>21540558.41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SC Grunddaten NEU "/>
      <sheetName val="MLA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/>
      <sheetData sheetId="2" refreshError="1">
        <row r="9">
          <cell r="C9">
            <v>819674</v>
          </cell>
        </row>
        <row r="15">
          <cell r="C15">
            <v>432540</v>
          </cell>
        </row>
        <row r="37">
          <cell r="C37">
            <v>4100</v>
          </cell>
        </row>
        <row r="47">
          <cell r="C47">
            <v>502558.57900000003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>
        <row r="7">
          <cell r="C7">
            <v>2019</v>
          </cell>
        </row>
      </sheetData>
      <sheetData sheetId="1">
        <row r="9">
          <cell r="C9">
            <v>1863688</v>
          </cell>
        </row>
      </sheetData>
      <sheetData sheetId="2">
        <row r="9">
          <cell r="C9">
            <v>2365089</v>
          </cell>
        </row>
      </sheetData>
      <sheetData sheetId="3">
        <row r="9">
          <cell r="C9">
            <v>2744184</v>
          </cell>
        </row>
      </sheetData>
      <sheetData sheetId="4">
        <row r="9">
          <cell r="C9">
            <v>2877161</v>
          </cell>
        </row>
      </sheetData>
      <sheetData sheetId="5">
        <row r="9">
          <cell r="C9">
            <v>2985210</v>
          </cell>
        </row>
      </sheetData>
      <sheetData sheetId="6">
        <row r="9">
          <cell r="C9">
            <v>3161400</v>
          </cell>
        </row>
      </sheetData>
      <sheetData sheetId="7">
        <row r="9">
          <cell r="C9">
            <v>3151020</v>
          </cell>
        </row>
      </sheetData>
      <sheetData sheetId="8">
        <row r="9">
          <cell r="C9">
            <v>2977411</v>
          </cell>
        </row>
      </sheetData>
      <sheetData sheetId="9">
        <row r="9">
          <cell r="C9">
            <v>2848057</v>
          </cell>
        </row>
      </sheetData>
      <sheetData sheetId="10">
        <row r="9">
          <cell r="C9">
            <v>2391208</v>
          </cell>
        </row>
      </sheetData>
      <sheetData sheetId="11">
        <row r="9">
          <cell r="C9">
            <v>2466838</v>
          </cell>
        </row>
        <row r="31">
          <cell r="D31">
            <v>4634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W283"/>
  <sheetViews>
    <sheetView tabSelected="1" topLeftCell="A4" zoomScale="70" zoomScaleNormal="70" workbookViewId="0">
      <selection activeCell="P9" sqref="P9"/>
    </sheetView>
  </sheetViews>
  <sheetFormatPr baseColWidth="10" defaultRowHeight="15" x14ac:dyDescent="0.25"/>
  <cols>
    <col min="1" max="1" width="42.42578125" customWidth="1"/>
    <col min="10" max="10" width="14.5703125" customWidth="1"/>
    <col min="14" max="14" width="16.5703125" customWidth="1"/>
    <col min="15" max="15" width="14.140625" bestFit="1" customWidth="1"/>
    <col min="16" max="16" width="17.140625" customWidth="1"/>
    <col min="17" max="17" width="17.7109375" bestFit="1" customWidth="1"/>
    <col min="18" max="18" width="14.42578125" bestFit="1" customWidth="1"/>
  </cols>
  <sheetData>
    <row r="2" spans="1:18" x14ac:dyDescent="0.25">
      <c r="A2" s="1" t="s">
        <v>24</v>
      </c>
    </row>
    <row r="3" spans="1:18" x14ac:dyDescent="0.25">
      <c r="A3" s="1"/>
    </row>
    <row r="4" spans="1:18" x14ac:dyDescent="0.25">
      <c r="A4" s="1"/>
    </row>
    <row r="5" spans="1:18" x14ac:dyDescent="0.25">
      <c r="B5" s="31">
        <v>2026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8" x14ac:dyDescent="0.25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 t="s">
        <v>20</v>
      </c>
      <c r="O6" s="18"/>
      <c r="P6" s="18" t="s">
        <v>20</v>
      </c>
    </row>
    <row r="7" spans="1:18" x14ac:dyDescent="0.25">
      <c r="A7" s="1"/>
      <c r="B7" s="26" t="s">
        <v>12</v>
      </c>
      <c r="C7" s="26" t="s">
        <v>13</v>
      </c>
      <c r="D7" s="26" t="s">
        <v>0</v>
      </c>
      <c r="E7" s="26" t="s">
        <v>14</v>
      </c>
      <c r="F7" s="26" t="s">
        <v>1</v>
      </c>
      <c r="G7" s="26" t="s">
        <v>2</v>
      </c>
      <c r="H7" s="26" t="s">
        <v>3</v>
      </c>
      <c r="I7" s="26" t="s">
        <v>15</v>
      </c>
      <c r="J7" s="26" t="s">
        <v>16</v>
      </c>
      <c r="K7" s="26" t="s">
        <v>17</v>
      </c>
      <c r="L7" s="26" t="s">
        <v>18</v>
      </c>
      <c r="M7" s="26" t="s">
        <v>19</v>
      </c>
      <c r="N7" s="26" t="s">
        <v>21</v>
      </c>
      <c r="O7" s="26" t="s">
        <v>4</v>
      </c>
      <c r="P7" s="26" t="s">
        <v>4</v>
      </c>
    </row>
    <row r="8" spans="1:18" x14ac:dyDescent="0.25">
      <c r="A8" s="32" t="s">
        <v>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8" x14ac:dyDescent="0.25">
      <c r="A9" s="2" t="s">
        <v>6</v>
      </c>
      <c r="B9" s="3">
        <v>1910186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5">
        <f>(B9/B42-1)*100</f>
        <v>1.062588156617994</v>
      </c>
      <c r="O9" s="3">
        <f>SUM(B9:M9)</f>
        <v>1910186</v>
      </c>
      <c r="P9" s="5">
        <f>(O9/SUM(B42)-1)*100</f>
        <v>1.062588156617994</v>
      </c>
      <c r="Q9" s="16"/>
      <c r="R9" s="24"/>
    </row>
    <row r="10" spans="1:18" x14ac:dyDescent="0.25">
      <c r="A10" s="2" t="s">
        <v>7</v>
      </c>
      <c r="B10" s="3">
        <v>1534396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5">
        <f t="shared" ref="N10:N14" si="0">(B10/B43-1)*100</f>
        <v>-0.53498884062415097</v>
      </c>
      <c r="O10" s="3">
        <f t="shared" ref="O10:O14" si="1">SUM(B10:M10)</f>
        <v>1534396</v>
      </c>
      <c r="P10" s="5">
        <f t="shared" ref="P10:P14" si="2">(O10/SUM(B43)-1)*100</f>
        <v>-0.53498884062415097</v>
      </c>
      <c r="Q10" s="16"/>
      <c r="R10" s="24"/>
    </row>
    <row r="11" spans="1:18" x14ac:dyDescent="0.25">
      <c r="A11" s="2" t="s">
        <v>8</v>
      </c>
      <c r="B11" s="3">
        <v>331854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5">
        <f t="shared" si="0"/>
        <v>-2.5042746593493148</v>
      </c>
      <c r="O11" s="3">
        <f t="shared" si="1"/>
        <v>331854</v>
      </c>
      <c r="P11" s="5">
        <f t="shared" si="2"/>
        <v>-2.5042746593493148</v>
      </c>
      <c r="Q11" s="16"/>
      <c r="R11" s="24"/>
    </row>
    <row r="12" spans="1:18" x14ac:dyDescent="0.25">
      <c r="A12" s="2" t="s">
        <v>9</v>
      </c>
      <c r="B12" s="3">
        <v>15143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">
        <f t="shared" si="0"/>
        <v>-4.0245912029408082</v>
      </c>
      <c r="O12" s="3">
        <f t="shared" si="1"/>
        <v>15143</v>
      </c>
      <c r="P12" s="5">
        <f t="shared" si="2"/>
        <v>-4.0245912029408082</v>
      </c>
      <c r="Q12" s="16"/>
      <c r="R12" s="24"/>
    </row>
    <row r="13" spans="1:18" x14ac:dyDescent="0.25">
      <c r="A13" s="2" t="s">
        <v>10</v>
      </c>
      <c r="B13" s="6">
        <v>22678850.16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5">
        <f t="shared" si="0"/>
        <v>5.2844115195804786</v>
      </c>
      <c r="O13" s="6">
        <f t="shared" si="1"/>
        <v>22678850.16</v>
      </c>
      <c r="P13" s="5">
        <f t="shared" si="2"/>
        <v>5.2844115195804786</v>
      </c>
      <c r="Q13" s="16"/>
      <c r="R13" s="24"/>
    </row>
    <row r="14" spans="1:18" x14ac:dyDescent="0.25">
      <c r="A14" s="2" t="s">
        <v>28</v>
      </c>
      <c r="B14" s="3">
        <v>712013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5">
        <f t="shared" si="0"/>
        <v>2.6814956036681936</v>
      </c>
      <c r="O14" s="3">
        <f t="shared" si="1"/>
        <v>712013</v>
      </c>
      <c r="P14" s="5">
        <f t="shared" si="2"/>
        <v>2.6814956036681936</v>
      </c>
      <c r="Q14" s="16"/>
      <c r="R14" s="24"/>
    </row>
    <row r="15" spans="1:18" x14ac:dyDescent="0.25">
      <c r="A15" s="32" t="s">
        <v>22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25"/>
      <c r="R15" s="24"/>
    </row>
    <row r="16" spans="1:18" x14ac:dyDescent="0.25">
      <c r="A16" s="2" t="s">
        <v>6</v>
      </c>
      <c r="B16" s="3">
        <v>594889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5">
        <f>(B16/B49-1)*100</f>
        <v>17.202417775536173</v>
      </c>
      <c r="O16" s="27">
        <f>SUM(B16:M16)</f>
        <v>594889</v>
      </c>
      <c r="P16" s="5">
        <f>(O16/SUM(B49)-1)*100</f>
        <v>17.202417775536173</v>
      </c>
      <c r="Q16" s="16"/>
      <c r="R16" s="24"/>
    </row>
    <row r="17" spans="1:23" x14ac:dyDescent="0.25">
      <c r="A17" s="2" t="s">
        <v>7</v>
      </c>
      <c r="B17" s="3">
        <v>593699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5">
        <f t="shared" ref="N17:N21" si="3">(B17/B50-1)*100</f>
        <v>17.19401099497626</v>
      </c>
      <c r="O17" s="27">
        <f t="shared" ref="O17:O21" si="4">SUM(B17:M17)</f>
        <v>593699</v>
      </c>
      <c r="P17" s="5">
        <f t="shared" ref="P17:P21" si="5">(O17/SUM(B50)-1)*100</f>
        <v>17.19401099497626</v>
      </c>
      <c r="Q17" s="16"/>
      <c r="R17" s="24"/>
    </row>
    <row r="18" spans="1:23" x14ac:dyDescent="0.25">
      <c r="A18" s="2" t="s">
        <v>8</v>
      </c>
      <c r="B18" s="3">
        <v>1072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5">
        <f t="shared" si="3"/>
        <v>16.521739130434774</v>
      </c>
      <c r="O18" s="27">
        <f t="shared" si="4"/>
        <v>1072</v>
      </c>
      <c r="P18" s="5">
        <f t="shared" si="5"/>
        <v>16.521739130434774</v>
      </c>
      <c r="Q18" s="16"/>
      <c r="R18" s="24"/>
    </row>
    <row r="19" spans="1:23" x14ac:dyDescent="0.25">
      <c r="A19" s="2" t="s">
        <v>9</v>
      </c>
      <c r="B19" s="3">
        <v>4324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5">
        <f t="shared" si="3"/>
        <v>9.7183455975640598</v>
      </c>
      <c r="O19" s="27">
        <f t="shared" si="4"/>
        <v>4324</v>
      </c>
      <c r="P19" s="5">
        <f t="shared" si="5"/>
        <v>9.7183455975640598</v>
      </c>
      <c r="Q19" s="16"/>
      <c r="R19" s="24"/>
    </row>
    <row r="20" spans="1:23" x14ac:dyDescent="0.25">
      <c r="A20" s="2" t="s">
        <v>10</v>
      </c>
      <c r="B20" s="6">
        <v>1949043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5">
        <f t="shared" si="3"/>
        <v>0.61518971920258014</v>
      </c>
      <c r="O20" s="6">
        <f t="shared" si="4"/>
        <v>1949043</v>
      </c>
      <c r="P20" s="5">
        <f t="shared" si="5"/>
        <v>0.61518971920258014</v>
      </c>
      <c r="Q20" s="16"/>
      <c r="R20" s="24"/>
    </row>
    <row r="21" spans="1:23" x14ac:dyDescent="0.25">
      <c r="A21" s="2" t="s">
        <v>28</v>
      </c>
      <c r="B21" s="3">
        <v>172992.98300000009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5">
        <f t="shared" si="3"/>
        <v>12.42489127747104</v>
      </c>
      <c r="O21" s="27">
        <f t="shared" si="4"/>
        <v>172992.98300000009</v>
      </c>
      <c r="P21" s="5">
        <f t="shared" si="5"/>
        <v>12.42489127747104</v>
      </c>
      <c r="Q21" s="16"/>
      <c r="R21" s="24"/>
    </row>
    <row r="22" spans="1:23" x14ac:dyDescent="0.25">
      <c r="A22" s="32" t="s">
        <v>23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25"/>
      <c r="R22" s="24"/>
    </row>
    <row r="23" spans="1:23" x14ac:dyDescent="0.25">
      <c r="A23" s="2" t="s">
        <v>6</v>
      </c>
      <c r="B23" s="3">
        <v>52110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5">
        <f>(B23/B56-1)*100</f>
        <v>34.738202973497103</v>
      </c>
      <c r="O23" s="3">
        <f>SUM(B23:M23)</f>
        <v>52110</v>
      </c>
      <c r="P23" s="5">
        <f>(O23/SUM(B56)-1)*100</f>
        <v>34.738202973497103</v>
      </c>
      <c r="Q23" s="16"/>
      <c r="R23" s="24"/>
    </row>
    <row r="24" spans="1:23" x14ac:dyDescent="0.25">
      <c r="A24" s="2" t="s">
        <v>7</v>
      </c>
      <c r="B24" s="3">
        <v>52110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5">
        <f t="shared" ref="N24:N28" si="6">(B24/B57-1)*100</f>
        <v>34.738202973497103</v>
      </c>
      <c r="O24" s="3">
        <f t="shared" ref="O24:O28" si="7">SUM(B24:M24)</f>
        <v>52110</v>
      </c>
      <c r="P24" s="5">
        <f t="shared" ref="P24:P28" si="8">(O24/SUM(B57)-1)*100</f>
        <v>34.738202973497103</v>
      </c>
      <c r="Q24" s="16"/>
      <c r="R24" s="24"/>
    </row>
    <row r="25" spans="1:23" x14ac:dyDescent="0.25">
      <c r="A25" s="2" t="s">
        <v>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5"/>
      <c r="Q25" s="16"/>
      <c r="R25" s="24"/>
    </row>
    <row r="26" spans="1:23" x14ac:dyDescent="0.25">
      <c r="A26" s="2" t="s">
        <v>9</v>
      </c>
      <c r="B26" s="3">
        <v>398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5">
        <f t="shared" si="6"/>
        <v>15.362318840579704</v>
      </c>
      <c r="O26" s="3">
        <f t="shared" si="7"/>
        <v>398</v>
      </c>
      <c r="P26" s="5">
        <f t="shared" si="8"/>
        <v>15.362318840579704</v>
      </c>
      <c r="Q26" s="16"/>
      <c r="R26" s="24"/>
    </row>
    <row r="27" spans="1:23" x14ac:dyDescent="0.25">
      <c r="A27" s="2" t="s">
        <v>10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5"/>
      <c r="O27" s="3"/>
      <c r="P27" s="5"/>
      <c r="Q27" s="16"/>
      <c r="R27" s="24"/>
    </row>
    <row r="28" spans="1:23" x14ac:dyDescent="0.25">
      <c r="A28" s="2" t="s">
        <v>28</v>
      </c>
      <c r="B28" s="3">
        <v>13267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5">
        <f t="shared" si="6"/>
        <v>25.670171450222611</v>
      </c>
      <c r="O28" s="3">
        <f t="shared" si="7"/>
        <v>13267</v>
      </c>
      <c r="P28" s="5">
        <f t="shared" si="8"/>
        <v>25.670171450222611</v>
      </c>
      <c r="Q28" s="16"/>
      <c r="R28" s="24"/>
    </row>
    <row r="29" spans="1:23" x14ac:dyDescent="0.25">
      <c r="A29" s="32" t="s">
        <v>11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25"/>
      <c r="R29" s="24"/>
    </row>
    <row r="30" spans="1:23" x14ac:dyDescent="0.25">
      <c r="A30" s="2" t="s">
        <v>6</v>
      </c>
      <c r="B30" s="3">
        <v>2557185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5">
        <f>(B30/B63-1)*100</f>
        <v>4.959630201067089</v>
      </c>
      <c r="O30" s="27">
        <f>SUM(B30:M30)</f>
        <v>2557185</v>
      </c>
      <c r="P30" s="5">
        <f>(O30/SUM(B63)-1)*100</f>
        <v>4.959630201067089</v>
      </c>
      <c r="Q30" s="16"/>
      <c r="R30" s="24"/>
    </row>
    <row r="31" spans="1:23" x14ac:dyDescent="0.25">
      <c r="A31" s="2" t="s">
        <v>7</v>
      </c>
      <c r="B31" s="3">
        <v>2180205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5">
        <f t="shared" ref="N31:N35" si="9">(B31/B64-1)*100</f>
        <v>4.4199990516873511</v>
      </c>
      <c r="O31" s="27">
        <f t="shared" ref="O31:O35" si="10">SUM(B31:M31)</f>
        <v>2180205</v>
      </c>
      <c r="P31" s="5">
        <f t="shared" ref="P31:P35" si="11">(O31/SUM(B64)-1)*100</f>
        <v>4.4199990516873511</v>
      </c>
      <c r="Q31" s="16"/>
      <c r="R31" s="24"/>
    </row>
    <row r="32" spans="1:23" x14ac:dyDescent="0.25">
      <c r="A32" s="2" t="s">
        <v>8</v>
      </c>
      <c r="B32" s="3">
        <v>332926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5">
        <f t="shared" si="9"/>
        <v>-2.4529882976167428</v>
      </c>
      <c r="O32" s="27">
        <f t="shared" si="10"/>
        <v>332926</v>
      </c>
      <c r="P32" s="5">
        <f t="shared" si="11"/>
        <v>-2.4529882976167428</v>
      </c>
      <c r="Q32" s="16"/>
      <c r="R32" s="24"/>
      <c r="W32" s="23"/>
    </row>
    <row r="33" spans="1:18" x14ac:dyDescent="0.25">
      <c r="A33" s="2" t="s">
        <v>9</v>
      </c>
      <c r="B33" s="3">
        <v>19865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5">
        <f t="shared" si="9"/>
        <v>-0.99182615629983539</v>
      </c>
      <c r="O33" s="27">
        <f t="shared" si="10"/>
        <v>19865</v>
      </c>
      <c r="P33" s="5">
        <f t="shared" si="11"/>
        <v>-0.99182615629983539</v>
      </c>
      <c r="Q33" s="16"/>
      <c r="R33" s="24"/>
    </row>
    <row r="34" spans="1:18" x14ac:dyDescent="0.25">
      <c r="A34" s="2" t="s">
        <v>10</v>
      </c>
      <c r="B34" s="6">
        <v>24628494.16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5">
        <f t="shared" si="9"/>
        <v>4.9001759470919781</v>
      </c>
      <c r="O34" s="6">
        <f t="shared" si="10"/>
        <v>24628494.16</v>
      </c>
      <c r="P34" s="5">
        <f t="shared" si="11"/>
        <v>4.9001759470919781</v>
      </c>
      <c r="Q34" s="16"/>
      <c r="R34" s="24"/>
    </row>
    <row r="35" spans="1:18" x14ac:dyDescent="0.25">
      <c r="A35" s="2" t="s">
        <v>28</v>
      </c>
      <c r="B35" s="3">
        <v>898272.98300000012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5">
        <f t="shared" si="9"/>
        <v>4.7120939771643666</v>
      </c>
      <c r="O35" s="27">
        <f t="shared" si="10"/>
        <v>898272.98300000012</v>
      </c>
      <c r="P35" s="5">
        <f t="shared" si="11"/>
        <v>4.7120939771643666</v>
      </c>
      <c r="Q35" s="16"/>
      <c r="R35" s="24"/>
    </row>
    <row r="36" spans="1:18" x14ac:dyDescent="0.25">
      <c r="A36" s="1"/>
    </row>
    <row r="38" spans="1:18" x14ac:dyDescent="0.25">
      <c r="B38" s="31">
        <v>2025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8" x14ac:dyDescent="0.25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 t="s">
        <v>20</v>
      </c>
      <c r="O39" s="18"/>
      <c r="P39" s="18" t="s">
        <v>20</v>
      </c>
    </row>
    <row r="40" spans="1:18" x14ac:dyDescent="0.25">
      <c r="A40" s="1"/>
      <c r="B40" s="17" t="s">
        <v>12</v>
      </c>
      <c r="C40" s="17" t="s">
        <v>13</v>
      </c>
      <c r="D40" s="17" t="s">
        <v>0</v>
      </c>
      <c r="E40" s="17" t="s">
        <v>14</v>
      </c>
      <c r="F40" s="17" t="s">
        <v>1</v>
      </c>
      <c r="G40" s="17" t="s">
        <v>2</v>
      </c>
      <c r="H40" s="17" t="s">
        <v>3</v>
      </c>
      <c r="I40" s="17" t="s">
        <v>15</v>
      </c>
      <c r="J40" s="17" t="s">
        <v>16</v>
      </c>
      <c r="K40" s="17" t="s">
        <v>17</v>
      </c>
      <c r="L40" s="17" t="s">
        <v>18</v>
      </c>
      <c r="M40" s="17" t="s">
        <v>19</v>
      </c>
      <c r="N40" s="17" t="s">
        <v>21</v>
      </c>
      <c r="O40" s="17" t="s">
        <v>4</v>
      </c>
      <c r="P40" s="17" t="s">
        <v>4</v>
      </c>
    </row>
    <row r="41" spans="1:18" x14ac:dyDescent="0.25">
      <c r="A41" s="32" t="s">
        <v>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8" x14ac:dyDescent="0.25">
      <c r="A42" s="2" t="s">
        <v>6</v>
      </c>
      <c r="B42" s="3">
        <v>1890102</v>
      </c>
      <c r="C42" s="3">
        <v>1901065</v>
      </c>
      <c r="D42" s="3">
        <v>2227037</v>
      </c>
      <c r="E42" s="3">
        <v>2808777</v>
      </c>
      <c r="F42" s="3">
        <v>2900976</v>
      </c>
      <c r="G42" s="3">
        <v>3008513</v>
      </c>
      <c r="H42" s="3">
        <v>3283706</v>
      </c>
      <c r="I42" s="3">
        <v>3407359</v>
      </c>
      <c r="J42" s="3">
        <v>3144947</v>
      </c>
      <c r="K42" s="3">
        <v>3064591</v>
      </c>
      <c r="L42" s="3">
        <v>2396644</v>
      </c>
      <c r="M42" s="3">
        <v>2525398</v>
      </c>
      <c r="N42" s="5">
        <f>(M42/M75-1)*100</f>
        <v>6.0781384939530225</v>
      </c>
      <c r="O42" s="3">
        <f>SUM(B42:M42)</f>
        <v>32559115</v>
      </c>
      <c r="P42" s="5">
        <f>(O42/SUM(B75:M75)-1)*100</f>
        <v>2.6459121667590013</v>
      </c>
      <c r="Q42" s="16"/>
      <c r="R42" s="24"/>
    </row>
    <row r="43" spans="1:18" x14ac:dyDescent="0.25">
      <c r="A43" s="2" t="s">
        <v>7</v>
      </c>
      <c r="B43" s="3">
        <v>1542649</v>
      </c>
      <c r="C43" s="3">
        <v>1567682</v>
      </c>
      <c r="D43" s="3">
        <v>1772157</v>
      </c>
      <c r="E43" s="3">
        <v>2167994</v>
      </c>
      <c r="F43" s="3">
        <v>2272453</v>
      </c>
      <c r="G43" s="3">
        <v>2363752</v>
      </c>
      <c r="H43" s="3">
        <v>2535697</v>
      </c>
      <c r="I43" s="3">
        <v>2625316</v>
      </c>
      <c r="J43" s="3">
        <v>2429303</v>
      </c>
      <c r="K43" s="3">
        <v>2350543</v>
      </c>
      <c r="L43" s="3">
        <v>1970413</v>
      </c>
      <c r="M43" s="3">
        <v>2137388</v>
      </c>
      <c r="N43" s="5">
        <f t="shared" ref="N43:N47" si="12">(M43/M76-1)*100</f>
        <v>6.3126407006506957</v>
      </c>
      <c r="O43" s="3">
        <f t="shared" ref="O43:O46" si="13">SUM(B43:M43)</f>
        <v>25735347</v>
      </c>
      <c r="P43" s="5">
        <f t="shared" ref="P43:P47" si="14">(O43/SUM(B76:M76)-1)*100</f>
        <v>3.4986745431038413</v>
      </c>
      <c r="Q43" s="16"/>
      <c r="R43" s="24"/>
    </row>
    <row r="44" spans="1:18" x14ac:dyDescent="0.25">
      <c r="A44" s="2" t="s">
        <v>8</v>
      </c>
      <c r="B44" s="3">
        <v>340378</v>
      </c>
      <c r="C44" s="3">
        <v>326176</v>
      </c>
      <c r="D44" s="3">
        <v>449134</v>
      </c>
      <c r="E44" s="3">
        <v>620340</v>
      </c>
      <c r="F44" s="3">
        <v>576180</v>
      </c>
      <c r="G44" s="3">
        <v>612698</v>
      </c>
      <c r="H44" s="3">
        <v>723314</v>
      </c>
      <c r="I44" s="3">
        <v>755154</v>
      </c>
      <c r="J44" s="3">
        <v>698126</v>
      </c>
      <c r="K44" s="3">
        <v>697618</v>
      </c>
      <c r="L44" s="3">
        <v>408184</v>
      </c>
      <c r="M44" s="3">
        <v>356112</v>
      </c>
      <c r="N44" s="5">
        <f t="shared" si="12"/>
        <v>-1.8969801486509619</v>
      </c>
      <c r="O44" s="3">
        <f>SUM(B44:M44)</f>
        <v>6563414</v>
      </c>
      <c r="P44" s="5">
        <f t="shared" si="14"/>
        <v>-2.8693971031067411</v>
      </c>
      <c r="Q44" s="16"/>
      <c r="R44" s="24"/>
    </row>
    <row r="45" spans="1:18" x14ac:dyDescent="0.25">
      <c r="A45" s="2" t="s">
        <v>9</v>
      </c>
      <c r="B45" s="3">
        <v>15778</v>
      </c>
      <c r="C45" s="3">
        <v>14986</v>
      </c>
      <c r="D45" s="3">
        <v>17839</v>
      </c>
      <c r="E45" s="3">
        <v>20556</v>
      </c>
      <c r="F45" s="3">
        <v>21828</v>
      </c>
      <c r="G45" s="3">
        <v>21969</v>
      </c>
      <c r="H45" s="3">
        <v>22933</v>
      </c>
      <c r="I45" s="3">
        <v>23227</v>
      </c>
      <c r="J45" s="3">
        <v>22481</v>
      </c>
      <c r="K45" s="3">
        <v>22289</v>
      </c>
      <c r="L45" s="3">
        <v>18099</v>
      </c>
      <c r="M45" s="3">
        <v>18375</v>
      </c>
      <c r="N45" s="5">
        <f t="shared" si="12"/>
        <v>4.0074715571404296</v>
      </c>
      <c r="O45" s="3">
        <f t="shared" si="13"/>
        <v>240360</v>
      </c>
      <c r="P45" s="5">
        <f t="shared" si="14"/>
        <v>2.6574071701304325</v>
      </c>
      <c r="Q45" s="16"/>
      <c r="R45" s="24"/>
    </row>
    <row r="46" spans="1:18" x14ac:dyDescent="0.25">
      <c r="A46" s="2" t="s">
        <v>10</v>
      </c>
      <c r="B46" s="6">
        <f>[1]Jänner!$D$25</f>
        <v>21540558.41</v>
      </c>
      <c r="C46" s="6">
        <v>23232408.34</v>
      </c>
      <c r="D46" s="6">
        <v>28507476.23</v>
      </c>
      <c r="E46" s="6">
        <v>26999225.629999999</v>
      </c>
      <c r="F46" s="6">
        <v>27944793.52</v>
      </c>
      <c r="G46" s="6">
        <v>25776052.719999999</v>
      </c>
      <c r="H46" s="6">
        <v>28094627.009999998</v>
      </c>
      <c r="I46" s="6">
        <v>25402219.050000001</v>
      </c>
      <c r="J46" s="6">
        <v>25735310.32</v>
      </c>
      <c r="K46" s="6">
        <v>28502762.809999999</v>
      </c>
      <c r="L46" s="6">
        <v>27313424.920000002</v>
      </c>
      <c r="M46" s="6">
        <v>24714207</v>
      </c>
      <c r="N46" s="5">
        <f t="shared" si="12"/>
        <v>-1.2356380795492949</v>
      </c>
      <c r="O46" s="6">
        <f t="shared" si="13"/>
        <v>313763065.95999998</v>
      </c>
      <c r="P46" s="5">
        <f t="shared" si="14"/>
        <v>5.3091133609932006</v>
      </c>
      <c r="Q46" s="16"/>
      <c r="R46" s="24"/>
    </row>
    <row r="47" spans="1:18" x14ac:dyDescent="0.25">
      <c r="A47" s="2" t="s">
        <v>28</v>
      </c>
      <c r="B47" s="3">
        <v>693419</v>
      </c>
      <c r="C47" s="3">
        <v>652810</v>
      </c>
      <c r="D47" s="3">
        <v>770976</v>
      </c>
      <c r="E47" s="3">
        <v>886597</v>
      </c>
      <c r="F47" s="3">
        <v>964279</v>
      </c>
      <c r="G47" s="3">
        <v>946026</v>
      </c>
      <c r="H47" s="3">
        <v>982969</v>
      </c>
      <c r="I47" s="3">
        <v>998272</v>
      </c>
      <c r="J47" s="3">
        <v>962334</v>
      </c>
      <c r="K47" s="3">
        <v>954938</v>
      </c>
      <c r="L47" s="3">
        <v>778432</v>
      </c>
      <c r="M47" s="3">
        <v>810911</v>
      </c>
      <c r="N47" s="5">
        <f t="shared" si="12"/>
        <v>5.5836578661948133</v>
      </c>
      <c r="O47" s="3">
        <f t="shared" ref="O47" si="15">SUM(B47:M47)</f>
        <v>10401963</v>
      </c>
      <c r="P47" s="5">
        <f t="shared" si="14"/>
        <v>3.6054361872107643</v>
      </c>
      <c r="Q47" s="16"/>
      <c r="R47" s="24"/>
    </row>
    <row r="48" spans="1:18" x14ac:dyDescent="0.25">
      <c r="A48" s="32" t="s">
        <v>22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25"/>
      <c r="R48" s="24"/>
    </row>
    <row r="49" spans="1:18" x14ac:dyDescent="0.25">
      <c r="A49" s="2" t="s">
        <v>6</v>
      </c>
      <c r="B49" s="3">
        <v>507574</v>
      </c>
      <c r="C49" s="3">
        <v>560553</v>
      </c>
      <c r="D49" s="3">
        <v>725134</v>
      </c>
      <c r="E49" s="3">
        <v>896750</v>
      </c>
      <c r="F49" s="3">
        <v>927709</v>
      </c>
      <c r="G49" s="3">
        <v>923374</v>
      </c>
      <c r="H49" s="3">
        <v>1035341</v>
      </c>
      <c r="I49" s="3">
        <v>1072390</v>
      </c>
      <c r="J49" s="3">
        <v>990556</v>
      </c>
      <c r="K49" s="3">
        <v>978445</v>
      </c>
      <c r="L49" s="3">
        <v>734791</v>
      </c>
      <c r="M49" s="3">
        <v>709352</v>
      </c>
      <c r="N49" s="5">
        <f>(M49/M82-1)*100</f>
        <v>19.916353782252738</v>
      </c>
      <c r="O49" s="27">
        <f>SUM(B49:M49)</f>
        <v>10061969</v>
      </c>
      <c r="P49" s="5">
        <f>(O49/SUM(B82:M82)-1)*100</f>
        <v>12.330717745483621</v>
      </c>
      <c r="Q49" s="16"/>
      <c r="R49" s="24"/>
    </row>
    <row r="50" spans="1:18" x14ac:dyDescent="0.25">
      <c r="A50" s="2" t="s">
        <v>7</v>
      </c>
      <c r="B50" s="3">
        <v>506595</v>
      </c>
      <c r="C50" s="3">
        <v>559989</v>
      </c>
      <c r="D50" s="3">
        <v>724308</v>
      </c>
      <c r="E50" s="3">
        <v>896203</v>
      </c>
      <c r="F50" s="3">
        <v>927206</v>
      </c>
      <c r="G50" s="3">
        <v>921994</v>
      </c>
      <c r="H50" s="3">
        <v>1033701</v>
      </c>
      <c r="I50" s="3">
        <v>1071384</v>
      </c>
      <c r="J50" s="3">
        <v>989293</v>
      </c>
      <c r="K50" s="3">
        <v>977455</v>
      </c>
      <c r="L50" s="3">
        <v>733737</v>
      </c>
      <c r="M50" s="3">
        <v>707061</v>
      </c>
      <c r="N50" s="5">
        <f t="shared" ref="N50:N54" si="16">(M50/M83-1)*100</f>
        <v>19.809169101051239</v>
      </c>
      <c r="O50" s="27">
        <f t="shared" ref="O50:O53" si="17">SUM(B50:M50)</f>
        <v>10048926</v>
      </c>
      <c r="P50" s="5">
        <f t="shared" ref="P50:P54" si="18">(O50/SUM(B83:M83)-1)*100</f>
        <v>12.340045054849602</v>
      </c>
      <c r="Q50" s="16"/>
      <c r="R50" s="24"/>
    </row>
    <row r="51" spans="1:18" x14ac:dyDescent="0.25">
      <c r="A51" s="2" t="s">
        <v>8</v>
      </c>
      <c r="B51" s="3">
        <v>920</v>
      </c>
      <c r="C51" s="3">
        <v>562</v>
      </c>
      <c r="D51" s="3">
        <v>824</v>
      </c>
      <c r="E51" s="3">
        <v>546</v>
      </c>
      <c r="F51" s="3">
        <v>416</v>
      </c>
      <c r="G51" s="3">
        <v>1378</v>
      </c>
      <c r="H51" s="3">
        <v>1638</v>
      </c>
      <c r="I51" s="3">
        <v>1004</v>
      </c>
      <c r="J51" s="3">
        <v>970</v>
      </c>
      <c r="K51" s="3">
        <v>866</v>
      </c>
      <c r="L51" s="3">
        <v>1054</v>
      </c>
      <c r="M51" s="3">
        <v>2188</v>
      </c>
      <c r="N51" s="5">
        <f t="shared" si="16"/>
        <v>58.321273516642556</v>
      </c>
      <c r="O51" s="3">
        <f t="shared" si="17"/>
        <v>12366</v>
      </c>
      <c r="P51" s="5">
        <f t="shared" si="18"/>
        <v>0.58565153733527442</v>
      </c>
      <c r="Q51" s="16"/>
      <c r="R51" s="24"/>
    </row>
    <row r="52" spans="1:18" x14ac:dyDescent="0.25">
      <c r="A52" s="2" t="s">
        <v>9</v>
      </c>
      <c r="B52" s="3">
        <v>3941</v>
      </c>
      <c r="C52" s="3">
        <v>3947</v>
      </c>
      <c r="D52" s="3">
        <v>4792</v>
      </c>
      <c r="E52" s="3">
        <v>5801</v>
      </c>
      <c r="F52" s="3">
        <v>6067</v>
      </c>
      <c r="G52" s="3">
        <v>5888</v>
      </c>
      <c r="H52" s="3">
        <v>6375</v>
      </c>
      <c r="I52" s="3">
        <v>6418</v>
      </c>
      <c r="J52" s="3">
        <v>6013</v>
      </c>
      <c r="K52" s="3">
        <v>6247</v>
      </c>
      <c r="L52" s="3">
        <v>4973</v>
      </c>
      <c r="M52" s="3">
        <v>5008</v>
      </c>
      <c r="N52" s="5">
        <f t="shared" si="16"/>
        <v>19.294902334444973</v>
      </c>
      <c r="O52" s="3">
        <f t="shared" si="17"/>
        <v>65470</v>
      </c>
      <c r="P52" s="5">
        <f t="shared" si="18"/>
        <v>11.394688037023792</v>
      </c>
      <c r="Q52" s="16"/>
      <c r="R52" s="24"/>
    </row>
    <row r="53" spans="1:18" x14ac:dyDescent="0.25">
      <c r="A53" s="2" t="s">
        <v>10</v>
      </c>
      <c r="B53" s="6">
        <v>1937126</v>
      </c>
      <c r="C53" s="6">
        <v>1944864</v>
      </c>
      <c r="D53" s="6">
        <v>2275279</v>
      </c>
      <c r="E53" s="6">
        <v>2014894</v>
      </c>
      <c r="F53" s="6">
        <v>2450301</v>
      </c>
      <c r="G53" s="6">
        <v>2312418</v>
      </c>
      <c r="H53" s="6">
        <v>2341414</v>
      </c>
      <c r="I53" s="6">
        <v>1908278</v>
      </c>
      <c r="J53" s="6">
        <v>2254893</v>
      </c>
      <c r="K53" s="6">
        <v>2414328</v>
      </c>
      <c r="L53" s="6">
        <v>2462648</v>
      </c>
      <c r="M53" s="6">
        <v>2834081</v>
      </c>
      <c r="N53" s="5">
        <f t="shared" si="16"/>
        <v>36.879790233128503</v>
      </c>
      <c r="O53" s="6">
        <f t="shared" si="17"/>
        <v>27150524</v>
      </c>
      <c r="P53" s="5">
        <f t="shared" si="18"/>
        <v>22.334605678793462</v>
      </c>
      <c r="Q53" s="16"/>
      <c r="R53" s="24"/>
    </row>
    <row r="54" spans="1:18" x14ac:dyDescent="0.25">
      <c r="A54" s="2" t="s">
        <v>28</v>
      </c>
      <c r="B54" s="3">
        <v>153874.27200000003</v>
      </c>
      <c r="C54" s="3">
        <v>154580.54600000003</v>
      </c>
      <c r="D54" s="3">
        <v>186343.9660000001</v>
      </c>
      <c r="E54" s="3">
        <v>223655.1850000002</v>
      </c>
      <c r="F54" s="3">
        <v>235390.84400000007</v>
      </c>
      <c r="G54" s="3">
        <v>228918.27</v>
      </c>
      <c r="H54" s="3">
        <v>249379.45100000003</v>
      </c>
      <c r="I54" s="3">
        <v>250144.55600000001</v>
      </c>
      <c r="J54" s="3">
        <v>237182.28800000018</v>
      </c>
      <c r="K54" s="3">
        <v>246651.57500000007</v>
      </c>
      <c r="L54" s="3">
        <v>196527.73800000007</v>
      </c>
      <c r="M54" s="3">
        <v>198882.72600000008</v>
      </c>
      <c r="N54" s="5">
        <f t="shared" si="16"/>
        <v>21.69477128950572</v>
      </c>
      <c r="O54" s="3">
        <f t="shared" ref="O54" si="19">SUM(B54:M54)</f>
        <v>2561531.4170000008</v>
      </c>
      <c r="P54" s="5">
        <f t="shared" si="18"/>
        <v>12.369773584057375</v>
      </c>
      <c r="Q54" s="16"/>
      <c r="R54" s="24"/>
    </row>
    <row r="55" spans="1:18" x14ac:dyDescent="0.25">
      <c r="A55" s="32" t="s">
        <v>23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25"/>
      <c r="R55" s="24"/>
    </row>
    <row r="56" spans="1:18" x14ac:dyDescent="0.25">
      <c r="A56" s="2" t="s">
        <v>6</v>
      </c>
      <c r="B56" s="3">
        <v>38675</v>
      </c>
      <c r="C56" s="3">
        <v>38187</v>
      </c>
      <c r="D56" s="3">
        <v>40967</v>
      </c>
      <c r="E56" s="3">
        <v>47565</v>
      </c>
      <c r="F56" s="3">
        <v>55882</v>
      </c>
      <c r="G56" s="3">
        <v>99383</v>
      </c>
      <c r="H56" s="3">
        <v>132577</v>
      </c>
      <c r="I56" s="3">
        <v>126470</v>
      </c>
      <c r="J56" s="3">
        <v>89287</v>
      </c>
      <c r="K56" s="3">
        <v>50470</v>
      </c>
      <c r="L56" s="3">
        <v>46182</v>
      </c>
      <c r="M56" s="3">
        <v>59478</v>
      </c>
      <c r="N56" s="5">
        <f>(M56/M89-1)*100</f>
        <v>43.715266031991497</v>
      </c>
      <c r="O56" s="3">
        <f>SUM(B56:M56)</f>
        <v>825123</v>
      </c>
      <c r="P56" s="5">
        <f>(O56/SUM(B89:M89)-1)*100</f>
        <v>12.203012303775985</v>
      </c>
      <c r="Q56" s="16"/>
      <c r="R56" s="24"/>
    </row>
    <row r="57" spans="1:18" x14ac:dyDescent="0.25">
      <c r="A57" s="2" t="s">
        <v>7</v>
      </c>
      <c r="B57" s="3">
        <v>38675</v>
      </c>
      <c r="C57" s="3">
        <v>38187</v>
      </c>
      <c r="D57" s="3">
        <v>40967</v>
      </c>
      <c r="E57" s="3">
        <v>47565</v>
      </c>
      <c r="F57" s="3">
        <v>55882</v>
      </c>
      <c r="G57" s="3">
        <v>99383</v>
      </c>
      <c r="H57" s="3">
        <v>132577</v>
      </c>
      <c r="I57" s="3">
        <v>126470</v>
      </c>
      <c r="J57" s="3">
        <v>89287</v>
      </c>
      <c r="K57" s="3">
        <v>50470</v>
      </c>
      <c r="L57" s="3">
        <v>46182</v>
      </c>
      <c r="M57" s="3">
        <v>59478</v>
      </c>
      <c r="N57" s="5">
        <f t="shared" ref="N57:N61" si="20">(M57/M90-1)*100</f>
        <v>43.715266031991497</v>
      </c>
      <c r="O57" s="3">
        <f t="shared" ref="O57" si="21">SUM(B57:M57)</f>
        <v>825123</v>
      </c>
      <c r="P57" s="5">
        <f t="shared" ref="P57:P61" si="22">(O57/SUM(B90:M90)-1)*100</f>
        <v>12.203012303775985</v>
      </c>
      <c r="Q57" s="16"/>
      <c r="R57" s="24"/>
    </row>
    <row r="58" spans="1:18" x14ac:dyDescent="0.25">
      <c r="A58" s="2" t="s">
        <v>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5"/>
      <c r="Q58" s="16"/>
      <c r="R58" s="24"/>
    </row>
    <row r="59" spans="1:18" x14ac:dyDescent="0.25">
      <c r="A59" s="2" t="s">
        <v>9</v>
      </c>
      <c r="B59" s="3">
        <v>345</v>
      </c>
      <c r="C59" s="3">
        <v>322</v>
      </c>
      <c r="D59" s="3">
        <v>344</v>
      </c>
      <c r="E59" s="3">
        <v>397</v>
      </c>
      <c r="F59" s="3">
        <v>435</v>
      </c>
      <c r="G59" s="3">
        <v>754</v>
      </c>
      <c r="H59" s="3">
        <v>898</v>
      </c>
      <c r="I59" s="3">
        <v>845</v>
      </c>
      <c r="J59" s="3">
        <v>679</v>
      </c>
      <c r="K59" s="3">
        <v>410</v>
      </c>
      <c r="L59" s="3">
        <v>350</v>
      </c>
      <c r="M59" s="3">
        <v>421</v>
      </c>
      <c r="N59" s="5">
        <f t="shared" si="20"/>
        <v>21.676300578034692</v>
      </c>
      <c r="O59" s="3">
        <f t="shared" ref="O59" si="23">SUM(B59:M59)</f>
        <v>6200</v>
      </c>
      <c r="P59" s="5">
        <f t="shared" si="22"/>
        <v>7.7324066029539562</v>
      </c>
      <c r="Q59" s="16"/>
      <c r="R59" s="24"/>
    </row>
    <row r="60" spans="1:18" x14ac:dyDescent="0.25">
      <c r="A60" s="2" t="s">
        <v>10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5"/>
      <c r="O60" s="6"/>
      <c r="P60" s="5"/>
      <c r="Q60" s="16"/>
      <c r="R60" s="24"/>
    </row>
    <row r="61" spans="1:18" x14ac:dyDescent="0.25">
      <c r="A61" s="2" t="s">
        <v>28</v>
      </c>
      <c r="B61" s="3">
        <v>10557</v>
      </c>
      <c r="C61" s="3">
        <v>9888</v>
      </c>
      <c r="D61" s="3">
        <v>10565</v>
      </c>
      <c r="E61" s="3">
        <v>12256</v>
      </c>
      <c r="F61" s="3">
        <v>13611</v>
      </c>
      <c r="G61" s="3">
        <v>25745</v>
      </c>
      <c r="H61" s="3">
        <v>31312</v>
      </c>
      <c r="I61" s="3">
        <v>29409</v>
      </c>
      <c r="J61" s="3">
        <v>23181</v>
      </c>
      <c r="K61" s="3">
        <v>12546</v>
      </c>
      <c r="L61" s="3">
        <v>11069</v>
      </c>
      <c r="M61" s="3">
        <v>14158</v>
      </c>
      <c r="N61" s="5">
        <f t="shared" si="20"/>
        <v>32.714660667416574</v>
      </c>
      <c r="O61" s="3">
        <f t="shared" ref="O61" si="24">SUM(B61:M61)</f>
        <v>204297</v>
      </c>
      <c r="P61" s="5">
        <f t="shared" si="22"/>
        <v>15.497074370353614</v>
      </c>
      <c r="Q61" s="16"/>
      <c r="R61" s="24"/>
    </row>
    <row r="62" spans="1:18" x14ac:dyDescent="0.25">
      <c r="A62" s="32" t="s">
        <v>11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25"/>
      <c r="R62" s="24"/>
    </row>
    <row r="63" spans="1:18" x14ac:dyDescent="0.25">
      <c r="A63" s="2" t="s">
        <v>6</v>
      </c>
      <c r="B63" s="3">
        <v>2436351</v>
      </c>
      <c r="C63" s="3">
        <v>2499805</v>
      </c>
      <c r="D63" s="3">
        <v>2993138</v>
      </c>
      <c r="E63" s="3">
        <v>3753092</v>
      </c>
      <c r="F63" s="3">
        <v>3884567</v>
      </c>
      <c r="G63" s="3">
        <v>4031270</v>
      </c>
      <c r="H63" s="3">
        <v>4451624</v>
      </c>
      <c r="I63" s="3">
        <v>4606219</v>
      </c>
      <c r="J63" s="3">
        <v>4224790</v>
      </c>
      <c r="K63" s="3">
        <v>4093506</v>
      </c>
      <c r="L63" s="3">
        <v>3177617</v>
      </c>
      <c r="M63" s="3">
        <v>3294228</v>
      </c>
      <c r="N63" s="5">
        <f>(M63/M96-1)*100</f>
        <v>9.3112903049189057</v>
      </c>
      <c r="O63" s="27">
        <f>SUM(B63:M63)</f>
        <v>43446207</v>
      </c>
      <c r="P63" s="5">
        <f>(O63/SUM(B96:M96)-1)*100</f>
        <v>4.9104198084687578</v>
      </c>
      <c r="Q63" s="16"/>
      <c r="R63" s="24"/>
    </row>
    <row r="64" spans="1:18" x14ac:dyDescent="0.25">
      <c r="A64" s="2" t="s">
        <v>7</v>
      </c>
      <c r="B64" s="3">
        <v>2087919</v>
      </c>
      <c r="C64" s="3">
        <v>2165858</v>
      </c>
      <c r="D64" s="3">
        <v>2537432</v>
      </c>
      <c r="E64" s="3">
        <v>3111762</v>
      </c>
      <c r="F64" s="3">
        <v>3255541</v>
      </c>
      <c r="G64" s="3">
        <v>3385129</v>
      </c>
      <c r="H64" s="3">
        <v>3701975</v>
      </c>
      <c r="I64" s="3">
        <v>3823170</v>
      </c>
      <c r="J64" s="3">
        <v>3507883</v>
      </c>
      <c r="K64" s="3">
        <v>3378468</v>
      </c>
      <c r="L64" s="3">
        <v>2750332</v>
      </c>
      <c r="M64" s="3">
        <v>2903927</v>
      </c>
      <c r="N64" s="5">
        <f t="shared" ref="N64:N68" si="25">(M64/M97-1)*100</f>
        <v>9.9133010549519831</v>
      </c>
      <c r="O64" s="27">
        <f t="shared" ref="O64:O67" si="26">SUM(B64:M64)</f>
        <v>36609396</v>
      </c>
      <c r="P64" s="5">
        <f t="shared" ref="P64:P68" si="27">(O64/SUM(B97:M97)-1)*100</f>
        <v>5.9732959677465391</v>
      </c>
      <c r="Q64" s="16"/>
      <c r="R64" s="24"/>
    </row>
    <row r="65" spans="1:23" x14ac:dyDescent="0.25">
      <c r="A65" s="2" t="s">
        <v>8</v>
      </c>
      <c r="B65" s="3">
        <v>341298</v>
      </c>
      <c r="C65" s="3">
        <v>326738</v>
      </c>
      <c r="D65" s="3">
        <v>449958</v>
      </c>
      <c r="E65" s="3">
        <v>620886</v>
      </c>
      <c r="F65" s="3">
        <v>576596</v>
      </c>
      <c r="G65" s="3">
        <v>614076</v>
      </c>
      <c r="H65" s="3">
        <v>724952</v>
      </c>
      <c r="I65" s="3">
        <v>756158</v>
      </c>
      <c r="J65" s="3">
        <v>699096</v>
      </c>
      <c r="K65" s="3">
        <v>698484</v>
      </c>
      <c r="L65" s="3">
        <v>409238</v>
      </c>
      <c r="M65" s="3">
        <v>358300</v>
      </c>
      <c r="N65" s="5">
        <f t="shared" si="25"/>
        <v>-1.6685877380756331</v>
      </c>
      <c r="O65" s="3">
        <f t="shared" si="26"/>
        <v>6575780</v>
      </c>
      <c r="P65" s="5">
        <f t="shared" si="27"/>
        <v>-2.8631225292122031</v>
      </c>
      <c r="Q65" s="16"/>
      <c r="R65" s="24"/>
      <c r="W65" s="23"/>
    </row>
    <row r="66" spans="1:23" x14ac:dyDescent="0.25">
      <c r="A66" s="2" t="s">
        <v>9</v>
      </c>
      <c r="B66" s="3">
        <v>20064</v>
      </c>
      <c r="C66" s="3">
        <v>19255</v>
      </c>
      <c r="D66" s="3">
        <v>22975</v>
      </c>
      <c r="E66" s="3">
        <v>26754</v>
      </c>
      <c r="F66" s="3">
        <v>28330</v>
      </c>
      <c r="G66" s="3">
        <v>28611</v>
      </c>
      <c r="H66" s="3">
        <v>30206</v>
      </c>
      <c r="I66" s="3">
        <v>30490</v>
      </c>
      <c r="J66" s="3">
        <v>29173</v>
      </c>
      <c r="K66" s="3">
        <v>28946</v>
      </c>
      <c r="L66" s="3">
        <v>23422</v>
      </c>
      <c r="M66" s="3">
        <v>23804</v>
      </c>
      <c r="N66" s="5">
        <f t="shared" si="25"/>
        <v>7.1721219215703957</v>
      </c>
      <c r="O66" s="3">
        <f t="shared" si="26"/>
        <v>312030</v>
      </c>
      <c r="P66" s="5">
        <f t="shared" si="27"/>
        <v>4.4745635592936539</v>
      </c>
      <c r="Q66" s="16"/>
      <c r="R66" s="24"/>
    </row>
    <row r="67" spans="1:23" x14ac:dyDescent="0.25">
      <c r="A67" s="2" t="s">
        <v>10</v>
      </c>
      <c r="B67" s="6">
        <v>23478029.41</v>
      </c>
      <c r="C67" s="6">
        <v>25177725.34</v>
      </c>
      <c r="D67" s="6">
        <v>30783401.23</v>
      </c>
      <c r="E67" s="6">
        <v>29014350.629999999</v>
      </c>
      <c r="F67" s="6">
        <v>30395172.52</v>
      </c>
      <c r="G67" s="6">
        <v>28088968.719999999</v>
      </c>
      <c r="H67" s="6">
        <v>30436138.009999998</v>
      </c>
      <c r="I67" s="6">
        <v>27310544.050000001</v>
      </c>
      <c r="J67" s="6">
        <v>27990234.32</v>
      </c>
      <c r="K67" s="6">
        <v>30917281.809999999</v>
      </c>
      <c r="L67" s="6">
        <v>29776274.920000002</v>
      </c>
      <c r="M67" s="6">
        <v>27548632</v>
      </c>
      <c r="N67" s="5">
        <f t="shared" si="25"/>
        <v>1.6779513556298697</v>
      </c>
      <c r="O67" s="6">
        <f t="shared" si="26"/>
        <v>340916752.95999998</v>
      </c>
      <c r="P67" s="5">
        <f t="shared" si="27"/>
        <v>6.4893318837421221</v>
      </c>
      <c r="Q67" s="16"/>
      <c r="R67" s="24"/>
    </row>
    <row r="68" spans="1:23" x14ac:dyDescent="0.25">
      <c r="A68" s="2" t="s">
        <v>28</v>
      </c>
      <c r="B68" s="3">
        <v>857850.272</v>
      </c>
      <c r="C68" s="3">
        <v>817278.54600000009</v>
      </c>
      <c r="D68" s="3">
        <v>967884.96600000013</v>
      </c>
      <c r="E68" s="3">
        <v>1122508.1850000003</v>
      </c>
      <c r="F68" s="3">
        <v>1213280.844</v>
      </c>
      <c r="G68" s="3">
        <v>1200689.27</v>
      </c>
      <c r="H68" s="3">
        <v>1263660.4510000001</v>
      </c>
      <c r="I68" s="3">
        <v>1277825.5560000001</v>
      </c>
      <c r="J68" s="3">
        <v>1222697.2880000002</v>
      </c>
      <c r="K68" s="3">
        <v>1214135.5750000002</v>
      </c>
      <c r="L68" s="3">
        <v>986028.73800000013</v>
      </c>
      <c r="M68" s="3">
        <v>1023951.726</v>
      </c>
      <c r="N68" s="5">
        <f t="shared" si="25"/>
        <v>8.6856245063068993</v>
      </c>
      <c r="O68" s="3">
        <f t="shared" ref="O68" si="28">SUM(B68:M68)</f>
        <v>13167791.417000001</v>
      </c>
      <c r="P68" s="5">
        <f t="shared" si="27"/>
        <v>5.3725221989915584</v>
      </c>
      <c r="Q68" s="16"/>
      <c r="R68" s="24"/>
    </row>
    <row r="71" spans="1:23" x14ac:dyDescent="0.25">
      <c r="B71" s="31">
        <v>2024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1:23" x14ac:dyDescent="0.25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 t="s">
        <v>20</v>
      </c>
      <c r="O72" s="18"/>
      <c r="P72" s="18" t="s">
        <v>20</v>
      </c>
    </row>
    <row r="73" spans="1:23" x14ac:dyDescent="0.25">
      <c r="A73" s="1"/>
      <c r="B73" s="17" t="s">
        <v>12</v>
      </c>
      <c r="C73" s="17" t="s">
        <v>13</v>
      </c>
      <c r="D73" s="17" t="s">
        <v>0</v>
      </c>
      <c r="E73" s="17" t="s">
        <v>14</v>
      </c>
      <c r="F73" s="17" t="s">
        <v>1</v>
      </c>
      <c r="G73" s="17" t="s">
        <v>2</v>
      </c>
      <c r="H73" s="17" t="s">
        <v>3</v>
      </c>
      <c r="I73" s="17" t="s">
        <v>15</v>
      </c>
      <c r="J73" s="17" t="s">
        <v>16</v>
      </c>
      <c r="K73" s="17" t="s">
        <v>17</v>
      </c>
      <c r="L73" s="17" t="s">
        <v>18</v>
      </c>
      <c r="M73" s="17" t="s">
        <v>19</v>
      </c>
      <c r="N73" s="17" t="s">
        <v>21</v>
      </c>
      <c r="O73" s="17" t="s">
        <v>4</v>
      </c>
      <c r="P73" s="17" t="s">
        <v>4</v>
      </c>
    </row>
    <row r="74" spans="1:23" x14ac:dyDescent="0.25">
      <c r="A74" s="32" t="s">
        <v>5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23" x14ac:dyDescent="0.25">
      <c r="A75" s="2" t="s">
        <v>6</v>
      </c>
      <c r="B75" s="3">
        <v>1828557</v>
      </c>
      <c r="C75" s="3">
        <v>1875075</v>
      </c>
      <c r="D75" s="3">
        <v>2206931</v>
      </c>
      <c r="E75" s="3">
        <v>2610171</v>
      </c>
      <c r="F75" s="3">
        <v>2844748</v>
      </c>
      <c r="G75" s="3">
        <v>3020849</v>
      </c>
      <c r="H75" s="3">
        <v>3324096</v>
      </c>
      <c r="I75" s="3">
        <v>3331345</v>
      </c>
      <c r="J75" s="3">
        <v>3078141</v>
      </c>
      <c r="K75" s="3">
        <v>2954291</v>
      </c>
      <c r="L75" s="3">
        <v>2264936</v>
      </c>
      <c r="M75" s="3">
        <v>2380696</v>
      </c>
      <c r="N75" s="5">
        <f>(M75/M108-1)*100</f>
        <v>8.7728436148447173</v>
      </c>
      <c r="O75" s="3">
        <f>SUM(B75:M75)</f>
        <v>31719836</v>
      </c>
      <c r="P75" s="5">
        <f>(O75/SUM(B108:M108)-1)*100</f>
        <v>7.4040437086604793</v>
      </c>
      <c r="Q75" s="15"/>
    </row>
    <row r="76" spans="1:23" x14ac:dyDescent="0.25">
      <c r="A76" s="2" t="s">
        <v>7</v>
      </c>
      <c r="B76" s="3">
        <v>1453789</v>
      </c>
      <c r="C76" s="3">
        <v>1499010</v>
      </c>
      <c r="D76" s="3">
        <v>1770113</v>
      </c>
      <c r="E76" s="3">
        <v>2026385</v>
      </c>
      <c r="F76" s="3">
        <v>2198949</v>
      </c>
      <c r="G76" s="3">
        <v>2338351</v>
      </c>
      <c r="H76" s="3">
        <v>2535665</v>
      </c>
      <c r="I76" s="3">
        <v>2575536</v>
      </c>
      <c r="J76" s="3">
        <v>2358092</v>
      </c>
      <c r="K76" s="3">
        <v>2248463</v>
      </c>
      <c r="L76" s="3">
        <v>1850561</v>
      </c>
      <c r="M76" s="3">
        <v>2010474</v>
      </c>
      <c r="N76" s="5">
        <f t="shared" ref="N76:N80" si="29">(M76/M109-1)*100</f>
        <v>11.294811895219325</v>
      </c>
      <c r="O76" s="3">
        <f t="shared" ref="O76:O79" si="30">SUM(B76:M76)</f>
        <v>24865388</v>
      </c>
      <c r="P76" s="5">
        <f t="shared" ref="P76:P80" si="31">(O76/SUM(B109:M109)-1)*100</f>
        <v>8.9090457876880969</v>
      </c>
      <c r="Q76" s="15"/>
    </row>
    <row r="77" spans="1:23" x14ac:dyDescent="0.25">
      <c r="A77" s="2" t="s">
        <v>8</v>
      </c>
      <c r="B77" s="3">
        <v>366910</v>
      </c>
      <c r="C77" s="3">
        <v>370020</v>
      </c>
      <c r="D77" s="3">
        <v>430504</v>
      </c>
      <c r="E77" s="3">
        <v>574986</v>
      </c>
      <c r="F77" s="3">
        <v>638092</v>
      </c>
      <c r="G77" s="3">
        <v>673526</v>
      </c>
      <c r="H77" s="3">
        <v>777360</v>
      </c>
      <c r="I77" s="3">
        <v>746810</v>
      </c>
      <c r="J77" s="3">
        <v>711994</v>
      </c>
      <c r="K77" s="3">
        <v>696286</v>
      </c>
      <c r="L77" s="3">
        <v>407822</v>
      </c>
      <c r="M77" s="3">
        <v>362998</v>
      </c>
      <c r="N77" s="5">
        <f t="shared" si="29"/>
        <v>-3.0614588396152387</v>
      </c>
      <c r="O77" s="3">
        <f t="shared" si="30"/>
        <v>6757308</v>
      </c>
      <c r="P77" s="5">
        <f t="shared" si="31"/>
        <v>2.0608494785120168</v>
      </c>
      <c r="Q77" s="15"/>
    </row>
    <row r="78" spans="1:23" x14ac:dyDescent="0.25">
      <c r="A78" s="2" t="s">
        <v>9</v>
      </c>
      <c r="B78" s="3">
        <v>15175</v>
      </c>
      <c r="C78" s="3">
        <v>14551</v>
      </c>
      <c r="D78" s="3">
        <v>16568</v>
      </c>
      <c r="E78" s="3">
        <v>19815</v>
      </c>
      <c r="F78" s="3">
        <v>21709</v>
      </c>
      <c r="G78" s="3">
        <v>21874</v>
      </c>
      <c r="H78" s="3">
        <v>22829</v>
      </c>
      <c r="I78" s="3">
        <v>22785</v>
      </c>
      <c r="J78" s="3">
        <v>22050</v>
      </c>
      <c r="K78" s="3">
        <v>21824</v>
      </c>
      <c r="L78" s="3">
        <v>17291</v>
      </c>
      <c r="M78" s="3">
        <v>17667</v>
      </c>
      <c r="N78" s="5">
        <f t="shared" si="29"/>
        <v>7.1376591873862916</v>
      </c>
      <c r="O78" s="3">
        <f t="shared" si="30"/>
        <v>234138</v>
      </c>
      <c r="P78" s="5">
        <f t="shared" si="31"/>
        <v>5.8992740677084488</v>
      </c>
      <c r="Q78" s="15"/>
    </row>
    <row r="79" spans="1:23" x14ac:dyDescent="0.25">
      <c r="A79" s="2" t="s">
        <v>10</v>
      </c>
      <c r="B79" s="6">
        <v>20890402.740000002</v>
      </c>
      <c r="C79" s="6">
        <v>21141717.990000002</v>
      </c>
      <c r="D79" s="6">
        <v>26025835.390000001</v>
      </c>
      <c r="E79" s="6">
        <v>23889973.550000001</v>
      </c>
      <c r="F79" s="6">
        <v>24361864.149999999</v>
      </c>
      <c r="G79" s="6">
        <v>24808370.719999999</v>
      </c>
      <c r="H79" s="6">
        <v>25647163.969999999</v>
      </c>
      <c r="I79" s="6">
        <v>24048425.039999999</v>
      </c>
      <c r="J79" s="6">
        <v>25546557.399999999</v>
      </c>
      <c r="K79" s="6">
        <v>29427376.460000001</v>
      </c>
      <c r="L79" s="6">
        <v>27133743.68</v>
      </c>
      <c r="M79" s="6">
        <v>25023405.73</v>
      </c>
      <c r="N79" s="5">
        <f t="shared" si="29"/>
        <v>21.903124096522774</v>
      </c>
      <c r="O79" s="6">
        <f t="shared" si="30"/>
        <v>297944836.81999999</v>
      </c>
      <c r="P79" s="5">
        <f t="shared" si="31"/>
        <v>21.605875856711918</v>
      </c>
      <c r="Q79" s="15"/>
    </row>
    <row r="80" spans="1:23" x14ac:dyDescent="0.25">
      <c r="A80" s="2" t="s">
        <v>28</v>
      </c>
      <c r="B80" s="3">
        <v>659196</v>
      </c>
      <c r="C80" s="3">
        <v>633566</v>
      </c>
      <c r="D80" s="3">
        <v>722781</v>
      </c>
      <c r="E80" s="3">
        <v>836651</v>
      </c>
      <c r="F80" s="3">
        <v>918474</v>
      </c>
      <c r="G80" s="3">
        <v>929569</v>
      </c>
      <c r="H80" s="3">
        <v>976752</v>
      </c>
      <c r="I80" s="3">
        <v>977023</v>
      </c>
      <c r="J80" s="3">
        <v>941622</v>
      </c>
      <c r="K80" s="3">
        <v>932572</v>
      </c>
      <c r="L80" s="3">
        <v>743745</v>
      </c>
      <c r="M80" s="3">
        <v>768027</v>
      </c>
      <c r="N80" s="5">
        <f t="shared" si="29"/>
        <v>7.8510864772411315</v>
      </c>
      <c r="O80" s="3">
        <f t="shared" ref="O80" si="32">SUM(B80:M80)</f>
        <v>10039978</v>
      </c>
      <c r="P80" s="5">
        <f t="shared" si="31"/>
        <v>8.1549320642265055</v>
      </c>
      <c r="Q80" s="15"/>
    </row>
    <row r="81" spans="1:17" x14ac:dyDescent="0.25">
      <c r="A81" s="32" t="s">
        <v>22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15"/>
    </row>
    <row r="82" spans="1:17" x14ac:dyDescent="0.25">
      <c r="A82" s="2" t="s">
        <v>6</v>
      </c>
      <c r="B82" s="3">
        <v>465473</v>
      </c>
      <c r="C82" s="3">
        <v>474404</v>
      </c>
      <c r="D82" s="3">
        <v>633826</v>
      </c>
      <c r="E82" s="3">
        <v>774562</v>
      </c>
      <c r="F82" s="3">
        <v>858402</v>
      </c>
      <c r="G82" s="3">
        <v>858738</v>
      </c>
      <c r="H82" s="3">
        <v>951843</v>
      </c>
      <c r="I82" s="3">
        <v>983182</v>
      </c>
      <c r="J82" s="3">
        <v>896452</v>
      </c>
      <c r="K82" s="3">
        <v>838393</v>
      </c>
      <c r="L82" s="3">
        <v>630637</v>
      </c>
      <c r="M82" s="3">
        <v>591539</v>
      </c>
      <c r="N82" s="5">
        <f>(M82/M115-1)*100</f>
        <v>11.813451131386788</v>
      </c>
      <c r="O82" s="3">
        <f>SUM(B82:M82)</f>
        <v>8957451</v>
      </c>
      <c r="P82" s="5">
        <f>(O82/SUM(B115:M115)-1)*100</f>
        <v>14.794345589835345</v>
      </c>
      <c r="Q82" s="15"/>
    </row>
    <row r="83" spans="1:17" x14ac:dyDescent="0.25">
      <c r="A83" s="2" t="s">
        <v>7</v>
      </c>
      <c r="B83" s="3">
        <v>463819</v>
      </c>
      <c r="C83" s="3">
        <v>473481</v>
      </c>
      <c r="D83" s="3">
        <v>632842</v>
      </c>
      <c r="E83" s="3">
        <v>773540</v>
      </c>
      <c r="F83" s="3">
        <v>857408</v>
      </c>
      <c r="G83" s="3">
        <v>857702</v>
      </c>
      <c r="H83" s="3">
        <v>950882</v>
      </c>
      <c r="I83" s="3">
        <v>982488</v>
      </c>
      <c r="J83" s="3">
        <v>895518</v>
      </c>
      <c r="K83" s="3">
        <v>837455</v>
      </c>
      <c r="L83" s="3">
        <v>629806</v>
      </c>
      <c r="M83" s="3">
        <v>590156</v>
      </c>
      <c r="N83" s="5">
        <f t="shared" ref="N83:N87" si="33">(M83/M116-1)*100</f>
        <v>11.990010854466648</v>
      </c>
      <c r="O83" s="3">
        <f t="shared" ref="O83:O86" si="34">SUM(B83:M83)</f>
        <v>8945097</v>
      </c>
      <c r="P83" s="5">
        <f t="shared" ref="P83:P87" si="35">(O83/SUM(B116:M116)-1)*100</f>
        <v>15.069932687713749</v>
      </c>
      <c r="Q83" s="15"/>
    </row>
    <row r="84" spans="1:17" x14ac:dyDescent="0.25">
      <c r="A84" s="2" t="s">
        <v>8</v>
      </c>
      <c r="B84" s="3">
        <v>1654</v>
      </c>
      <c r="C84" s="3">
        <v>922</v>
      </c>
      <c r="D84" s="3">
        <v>938</v>
      </c>
      <c r="E84" s="3">
        <v>1020</v>
      </c>
      <c r="F84" s="3">
        <v>994</v>
      </c>
      <c r="G84" s="3">
        <v>1034</v>
      </c>
      <c r="H84" s="3">
        <v>958</v>
      </c>
      <c r="I84" s="3">
        <v>694</v>
      </c>
      <c r="J84" s="3">
        <v>930</v>
      </c>
      <c r="K84" s="3">
        <v>938</v>
      </c>
      <c r="L84" s="3">
        <v>830</v>
      </c>
      <c r="M84" s="3">
        <v>1382</v>
      </c>
      <c r="N84" s="5">
        <f t="shared" si="33"/>
        <v>-33.172147001934235</v>
      </c>
      <c r="O84" s="3">
        <f t="shared" si="34"/>
        <v>12294</v>
      </c>
      <c r="P84" s="5">
        <f t="shared" si="35"/>
        <v>-58.192205672311779</v>
      </c>
      <c r="Q84" s="15"/>
    </row>
    <row r="85" spans="1:17" x14ac:dyDescent="0.25">
      <c r="A85" s="2" t="s">
        <v>9</v>
      </c>
      <c r="B85" s="3">
        <v>3511</v>
      </c>
      <c r="C85" s="3">
        <v>3213</v>
      </c>
      <c r="D85" s="3">
        <v>4031</v>
      </c>
      <c r="E85" s="3">
        <v>5127</v>
      </c>
      <c r="F85" s="3">
        <v>5607</v>
      </c>
      <c r="G85" s="3">
        <v>5633</v>
      </c>
      <c r="H85" s="3">
        <v>6053</v>
      </c>
      <c r="I85" s="3">
        <v>6106</v>
      </c>
      <c r="J85" s="3">
        <v>5611</v>
      </c>
      <c r="K85" s="3">
        <v>5486</v>
      </c>
      <c r="L85" s="3">
        <v>4197</v>
      </c>
      <c r="M85" s="3">
        <v>4198</v>
      </c>
      <c r="N85" s="5">
        <f t="shared" si="33"/>
        <v>11.589580010632638</v>
      </c>
      <c r="O85" s="3">
        <f t="shared" si="34"/>
        <v>58773</v>
      </c>
      <c r="P85" s="5">
        <f t="shared" si="35"/>
        <v>14.449009794948697</v>
      </c>
      <c r="Q85" s="15"/>
    </row>
    <row r="86" spans="1:17" x14ac:dyDescent="0.25">
      <c r="A86" s="2" t="s">
        <v>10</v>
      </c>
      <c r="B86" s="6">
        <v>1528411</v>
      </c>
      <c r="C86" s="6">
        <v>1539817</v>
      </c>
      <c r="D86" s="6">
        <v>1841902</v>
      </c>
      <c r="E86" s="6">
        <v>1802523</v>
      </c>
      <c r="F86" s="6">
        <v>1899437</v>
      </c>
      <c r="G86" s="6">
        <v>1760123</v>
      </c>
      <c r="H86" s="6">
        <v>1977135</v>
      </c>
      <c r="I86" s="6">
        <v>1845058</v>
      </c>
      <c r="J86" s="6">
        <v>1803382</v>
      </c>
      <c r="K86" s="6">
        <v>2005957</v>
      </c>
      <c r="L86" s="6">
        <v>2119424</v>
      </c>
      <c r="M86" s="6">
        <v>2070489</v>
      </c>
      <c r="N86" s="5">
        <f t="shared" si="33"/>
        <v>19.244994620844391</v>
      </c>
      <c r="O86" s="6">
        <f t="shared" si="34"/>
        <v>22193658</v>
      </c>
      <c r="P86" s="5">
        <f t="shared" si="35"/>
        <v>15.208319047139751</v>
      </c>
      <c r="Q86" s="15"/>
    </row>
    <row r="87" spans="1:17" x14ac:dyDescent="0.25">
      <c r="A87" s="2" t="s">
        <v>28</v>
      </c>
      <c r="B87" s="3">
        <v>139239.31700000001</v>
      </c>
      <c r="C87" s="3">
        <v>127479.45499999997</v>
      </c>
      <c r="D87" s="3">
        <v>158556.05299999993</v>
      </c>
      <c r="E87" s="3">
        <v>198202.29400000011</v>
      </c>
      <c r="F87" s="3">
        <v>216821.56200000003</v>
      </c>
      <c r="G87" s="3">
        <v>215266.78599999999</v>
      </c>
      <c r="H87" s="3">
        <v>230423.43600000005</v>
      </c>
      <c r="I87" s="3">
        <v>235553.30700000006</v>
      </c>
      <c r="J87" s="3">
        <v>217523.11500000005</v>
      </c>
      <c r="K87" s="3">
        <v>213511.20400000003</v>
      </c>
      <c r="L87" s="3">
        <v>163551.52400000006</v>
      </c>
      <c r="M87" s="3">
        <v>163427.503</v>
      </c>
      <c r="N87" s="5">
        <f t="shared" si="33"/>
        <v>9.3101513078808864</v>
      </c>
      <c r="O87" s="3">
        <f t="shared" ref="O87" si="36">SUM(B87:M87)</f>
        <v>2279555.5560000003</v>
      </c>
      <c r="P87" s="5">
        <f t="shared" si="35"/>
        <v>13.331683392838833</v>
      </c>
      <c r="Q87" s="15"/>
    </row>
    <row r="88" spans="1:17" x14ac:dyDescent="0.25">
      <c r="A88" s="32" t="s">
        <v>23</v>
      </c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15"/>
    </row>
    <row r="89" spans="1:17" x14ac:dyDescent="0.25">
      <c r="A89" s="2" t="s">
        <v>6</v>
      </c>
      <c r="B89" s="3">
        <v>31734</v>
      </c>
      <c r="C89" s="3">
        <v>30616</v>
      </c>
      <c r="D89" s="3">
        <v>34996</v>
      </c>
      <c r="E89" s="3">
        <v>38476</v>
      </c>
      <c r="F89" s="3">
        <v>42765</v>
      </c>
      <c r="G89" s="3">
        <v>90778</v>
      </c>
      <c r="H89" s="3">
        <v>130863</v>
      </c>
      <c r="I89" s="3">
        <v>125296</v>
      </c>
      <c r="J89" s="3">
        <v>84166</v>
      </c>
      <c r="K89" s="3">
        <v>43625</v>
      </c>
      <c r="L89" s="3">
        <v>40683</v>
      </c>
      <c r="M89" s="3">
        <v>41386</v>
      </c>
      <c r="N89" s="5">
        <f>(M89/M122-1)*100</f>
        <v>22.143847947348227</v>
      </c>
      <c r="O89" s="3">
        <f>SUM(B89:M89)</f>
        <v>735384</v>
      </c>
      <c r="P89" s="5">
        <f>(O89/SUM(B122:M122)-1)*100</f>
        <v>18.226658006597951</v>
      </c>
      <c r="Q89" s="15"/>
    </row>
    <row r="90" spans="1:17" x14ac:dyDescent="0.25">
      <c r="A90" s="2" t="s">
        <v>7</v>
      </c>
      <c r="B90" s="3">
        <v>31734</v>
      </c>
      <c r="C90" s="3">
        <v>30616</v>
      </c>
      <c r="D90" s="22">
        <v>34996</v>
      </c>
      <c r="E90" s="3">
        <v>38476</v>
      </c>
      <c r="F90" s="3">
        <v>42765</v>
      </c>
      <c r="G90" s="3">
        <v>90778</v>
      </c>
      <c r="H90" s="3">
        <v>130863</v>
      </c>
      <c r="I90" s="3">
        <v>125296</v>
      </c>
      <c r="J90" s="3">
        <v>84166</v>
      </c>
      <c r="K90" s="3">
        <v>43625</v>
      </c>
      <c r="L90" s="3">
        <v>40683</v>
      </c>
      <c r="M90" s="3">
        <v>41386</v>
      </c>
      <c r="N90" s="5">
        <f t="shared" ref="N90:N94" si="37">(M90/M123-1)*100</f>
        <v>22.143847947348227</v>
      </c>
      <c r="O90" s="3">
        <f t="shared" ref="O90" si="38">SUM(B90:M90)</f>
        <v>735384</v>
      </c>
      <c r="P90" s="5">
        <f t="shared" ref="P90:P94" si="39">(O90/SUM(B123:M123)-1)*100</f>
        <v>18.226658006597951</v>
      </c>
      <c r="Q90" s="15"/>
    </row>
    <row r="91" spans="1:17" x14ac:dyDescent="0.25">
      <c r="A91" s="2" t="s">
        <v>8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5"/>
      <c r="Q91" s="15"/>
    </row>
    <row r="92" spans="1:17" x14ac:dyDescent="0.25">
      <c r="A92" s="2" t="s">
        <v>9</v>
      </c>
      <c r="B92" s="3">
        <v>283</v>
      </c>
      <c r="C92" s="3">
        <v>265</v>
      </c>
      <c r="D92" s="3">
        <v>283</v>
      </c>
      <c r="E92" s="3">
        <v>333</v>
      </c>
      <c r="F92" s="3">
        <v>381</v>
      </c>
      <c r="G92" s="3">
        <v>704</v>
      </c>
      <c r="H92" s="3">
        <v>894</v>
      </c>
      <c r="I92" s="3">
        <v>879</v>
      </c>
      <c r="J92" s="3">
        <v>682</v>
      </c>
      <c r="K92" s="3">
        <v>372</v>
      </c>
      <c r="L92" s="3">
        <v>333</v>
      </c>
      <c r="M92" s="3">
        <v>346</v>
      </c>
      <c r="N92" s="5">
        <f t="shared" si="37"/>
        <v>15.71906354515049</v>
      </c>
      <c r="O92" s="3">
        <f t="shared" ref="O92" si="40">SUM(B92:M92)</f>
        <v>5755</v>
      </c>
      <c r="P92" s="5">
        <f t="shared" si="39"/>
        <v>23.816695352839922</v>
      </c>
      <c r="Q92" s="15"/>
    </row>
    <row r="93" spans="1:17" x14ac:dyDescent="0.25">
      <c r="A93" s="2" t="s">
        <v>10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  <c r="O93" s="3"/>
      <c r="P93" s="5"/>
      <c r="Q93" s="15"/>
    </row>
    <row r="94" spans="1:17" x14ac:dyDescent="0.25">
      <c r="A94" s="2" t="s">
        <v>28</v>
      </c>
      <c r="B94" s="3">
        <v>8637</v>
      </c>
      <c r="C94" s="3">
        <v>7892</v>
      </c>
      <c r="D94" s="3">
        <v>8645</v>
      </c>
      <c r="E94" s="3">
        <v>8399</v>
      </c>
      <c r="F94" s="3">
        <v>9985</v>
      </c>
      <c r="G94" s="3">
        <v>22546</v>
      </c>
      <c r="H94" s="3">
        <v>29461</v>
      </c>
      <c r="I94" s="3">
        <v>28523</v>
      </c>
      <c r="J94" s="3">
        <v>21792</v>
      </c>
      <c r="K94" s="3">
        <v>9979</v>
      </c>
      <c r="L94" s="3">
        <v>10358</v>
      </c>
      <c r="M94" s="3">
        <v>10668</v>
      </c>
      <c r="N94" s="5">
        <f t="shared" si="37"/>
        <v>15.354671280276811</v>
      </c>
      <c r="O94" s="3">
        <f t="shared" ref="O94" si="41">SUM(B94:M94)</f>
        <v>176885</v>
      </c>
      <c r="P94" s="5">
        <f t="shared" si="39"/>
        <v>16.551137936033111</v>
      </c>
      <c r="Q94" s="15"/>
    </row>
    <row r="95" spans="1:17" x14ac:dyDescent="0.25">
      <c r="A95" s="32" t="s">
        <v>11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15"/>
    </row>
    <row r="96" spans="1:17" x14ac:dyDescent="0.25">
      <c r="A96" s="2" t="s">
        <v>6</v>
      </c>
      <c r="B96" s="3">
        <v>2325764</v>
      </c>
      <c r="C96" s="3">
        <v>2380095</v>
      </c>
      <c r="D96" s="3">
        <v>2875753</v>
      </c>
      <c r="E96" s="3">
        <v>3423209</v>
      </c>
      <c r="F96" s="3">
        <v>3745915</v>
      </c>
      <c r="G96" s="3">
        <v>3970365</v>
      </c>
      <c r="H96" s="3">
        <v>4406802</v>
      </c>
      <c r="I96" s="3">
        <v>4439823</v>
      </c>
      <c r="J96" s="3">
        <v>4058759</v>
      </c>
      <c r="K96" s="3">
        <v>3836309</v>
      </c>
      <c r="L96" s="3">
        <v>2936256</v>
      </c>
      <c r="M96" s="3">
        <v>3013621</v>
      </c>
      <c r="N96" s="5">
        <f>(M96/M129-1)*100</f>
        <v>9.5220979717329115</v>
      </c>
      <c r="O96" s="3">
        <f>SUM(B96:M96)</f>
        <v>41412671</v>
      </c>
      <c r="P96" s="5">
        <f>(O96/SUM(B129:M129)-1)*100</f>
        <v>9.1006089850319771</v>
      </c>
      <c r="Q96" s="15"/>
    </row>
    <row r="97" spans="1:18" x14ac:dyDescent="0.25">
      <c r="A97" s="2" t="s">
        <v>7</v>
      </c>
      <c r="B97" s="3">
        <v>1949342</v>
      </c>
      <c r="C97" s="3">
        <v>2003107</v>
      </c>
      <c r="D97" s="3">
        <v>2437951</v>
      </c>
      <c r="E97" s="3">
        <v>2838401</v>
      </c>
      <c r="F97" s="3">
        <v>3099122</v>
      </c>
      <c r="G97" s="3">
        <v>3286831</v>
      </c>
      <c r="H97" s="3">
        <v>3617410</v>
      </c>
      <c r="I97" s="3">
        <v>3683320</v>
      </c>
      <c r="J97" s="3">
        <v>3337776</v>
      </c>
      <c r="K97" s="3">
        <v>3129543</v>
      </c>
      <c r="L97" s="3">
        <v>2521050</v>
      </c>
      <c r="M97" s="3">
        <v>2642016</v>
      </c>
      <c r="N97" s="5">
        <f t="shared" ref="N97:N101" si="42">(M97/M130-1)*100</f>
        <v>11.604848571893234</v>
      </c>
      <c r="O97" s="3">
        <f t="shared" ref="O97:O100" si="43">SUM(B97:M97)</f>
        <v>34545869</v>
      </c>
      <c r="P97" s="5">
        <f t="shared" ref="P97:P101" si="44">(O97/SUM(B130:M130)-1)*100</f>
        <v>10.628330695228637</v>
      </c>
      <c r="Q97" s="15"/>
    </row>
    <row r="98" spans="1:18" x14ac:dyDescent="0.25">
      <c r="A98" s="2" t="s">
        <v>8</v>
      </c>
      <c r="B98" s="3">
        <v>368564</v>
      </c>
      <c r="C98" s="3">
        <v>370942</v>
      </c>
      <c r="D98" s="3">
        <v>431442</v>
      </c>
      <c r="E98" s="3">
        <v>576006</v>
      </c>
      <c r="F98" s="3">
        <v>639086</v>
      </c>
      <c r="G98" s="3">
        <v>674560</v>
      </c>
      <c r="H98" s="3">
        <v>778318</v>
      </c>
      <c r="I98" s="3">
        <v>747504</v>
      </c>
      <c r="J98" s="3">
        <v>712924</v>
      </c>
      <c r="K98" s="3">
        <v>697224</v>
      </c>
      <c r="L98" s="3">
        <v>408652</v>
      </c>
      <c r="M98" s="3">
        <v>364380</v>
      </c>
      <c r="N98" s="5">
        <f t="shared" si="42"/>
        <v>-3.2268345151780786</v>
      </c>
      <c r="O98" s="3">
        <f t="shared" si="43"/>
        <v>6769602</v>
      </c>
      <c r="P98" s="5">
        <f t="shared" si="44"/>
        <v>1.7944239239681803</v>
      </c>
      <c r="Q98" s="15"/>
    </row>
    <row r="99" spans="1:18" x14ac:dyDescent="0.25">
      <c r="A99" s="2" t="s">
        <v>9</v>
      </c>
      <c r="B99" s="3">
        <v>18969</v>
      </c>
      <c r="C99" s="3">
        <v>18029</v>
      </c>
      <c r="D99" s="3">
        <v>20882</v>
      </c>
      <c r="E99" s="3">
        <v>25275</v>
      </c>
      <c r="F99" s="3">
        <v>27697</v>
      </c>
      <c r="G99" s="3">
        <v>28211</v>
      </c>
      <c r="H99" s="3">
        <v>29776</v>
      </c>
      <c r="I99" s="3">
        <v>29770</v>
      </c>
      <c r="J99" s="3">
        <v>28343</v>
      </c>
      <c r="K99" s="3">
        <v>27682</v>
      </c>
      <c r="L99" s="3">
        <v>21821</v>
      </c>
      <c r="M99" s="3">
        <v>22211</v>
      </c>
      <c r="N99" s="5">
        <f t="shared" si="42"/>
        <v>8.0774658167485747</v>
      </c>
      <c r="O99" s="3">
        <f t="shared" si="43"/>
        <v>298666</v>
      </c>
      <c r="P99" s="5">
        <f t="shared" si="44"/>
        <v>7.7843058001558996</v>
      </c>
      <c r="Q99" s="15"/>
    </row>
    <row r="100" spans="1:18" x14ac:dyDescent="0.25">
      <c r="A100" s="2" t="s">
        <v>10</v>
      </c>
      <c r="B100" s="6">
        <v>22419229.740000002</v>
      </c>
      <c r="C100" s="6">
        <v>22681759.990000002</v>
      </c>
      <c r="D100" s="6">
        <v>27867984.390000001</v>
      </c>
      <c r="E100" s="6">
        <v>25692839.550000001</v>
      </c>
      <c r="F100" s="6">
        <v>26261480.149999999</v>
      </c>
      <c r="G100" s="6">
        <v>26568702.719999999</v>
      </c>
      <c r="H100" s="6">
        <v>27624659.969999999</v>
      </c>
      <c r="I100" s="6">
        <v>25893528.039999999</v>
      </c>
      <c r="J100" s="6">
        <v>27350254.399999999</v>
      </c>
      <c r="K100" s="6">
        <v>31433910.460000001</v>
      </c>
      <c r="L100" s="6">
        <v>29253338.68</v>
      </c>
      <c r="M100" s="6">
        <v>27094007.73</v>
      </c>
      <c r="N100" s="5">
        <f t="shared" si="42"/>
        <v>21.695466878389947</v>
      </c>
      <c r="O100" s="6">
        <f t="shared" si="43"/>
        <v>320141695.81999999</v>
      </c>
      <c r="P100" s="5">
        <f t="shared" si="44"/>
        <v>21.140098212422266</v>
      </c>
      <c r="Q100" s="15"/>
    </row>
    <row r="101" spans="1:18" x14ac:dyDescent="0.25">
      <c r="A101" s="2" t="s">
        <v>28</v>
      </c>
      <c r="B101" s="3">
        <v>807072.31700000004</v>
      </c>
      <c r="C101" s="3">
        <v>768937.45499999996</v>
      </c>
      <c r="D101" s="3">
        <v>889982.05299999996</v>
      </c>
      <c r="E101" s="3">
        <v>1043252.2940000001</v>
      </c>
      <c r="F101" s="3">
        <v>1145280.5619999999</v>
      </c>
      <c r="G101" s="3">
        <v>1167381.7860000001</v>
      </c>
      <c r="H101" s="3">
        <v>1236636.436</v>
      </c>
      <c r="I101" s="3">
        <v>1241099.307</v>
      </c>
      <c r="J101" s="3">
        <v>1180937.115</v>
      </c>
      <c r="K101" s="3">
        <v>1156062.2039999999</v>
      </c>
      <c r="L101" s="3">
        <v>917654.52400000009</v>
      </c>
      <c r="M101" s="3">
        <v>942122.50300000003</v>
      </c>
      <c r="N101" s="5">
        <f t="shared" si="42"/>
        <v>8.1812549076053287</v>
      </c>
      <c r="O101" s="3">
        <f t="shared" ref="O101" si="45">SUM(B101:M101)</f>
        <v>12496418.556</v>
      </c>
      <c r="P101" s="5">
        <f t="shared" si="44"/>
        <v>9.1759574169988589</v>
      </c>
      <c r="Q101" s="15"/>
    </row>
    <row r="103" spans="1:18" x14ac:dyDescent="0.25">
      <c r="A103" s="1"/>
    </row>
    <row r="104" spans="1:18" x14ac:dyDescent="0.25">
      <c r="B104" s="31">
        <v>2023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8" x14ac:dyDescent="0.25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 t="s">
        <v>20</v>
      </c>
      <c r="O105" s="18"/>
      <c r="P105" s="18" t="s">
        <v>20</v>
      </c>
    </row>
    <row r="106" spans="1:18" x14ac:dyDescent="0.25">
      <c r="A106" s="1"/>
      <c r="B106" s="17" t="s">
        <v>12</v>
      </c>
      <c r="C106" s="17" t="s">
        <v>13</v>
      </c>
      <c r="D106" s="17" t="s">
        <v>0</v>
      </c>
      <c r="E106" s="17" t="s">
        <v>14</v>
      </c>
      <c r="F106" s="17" t="s">
        <v>1</v>
      </c>
      <c r="G106" s="17" t="s">
        <v>2</v>
      </c>
      <c r="H106" s="17" t="s">
        <v>3</v>
      </c>
      <c r="I106" s="17" t="s">
        <v>15</v>
      </c>
      <c r="J106" s="17" t="s">
        <v>16</v>
      </c>
      <c r="K106" s="17" t="s">
        <v>17</v>
      </c>
      <c r="L106" s="17" t="s">
        <v>18</v>
      </c>
      <c r="M106" s="17" t="s">
        <v>19</v>
      </c>
      <c r="N106" s="17" t="s">
        <v>21</v>
      </c>
      <c r="O106" s="17" t="s">
        <v>4</v>
      </c>
      <c r="P106" s="17" t="s">
        <v>4</v>
      </c>
    </row>
    <row r="107" spans="1:18" x14ac:dyDescent="0.25">
      <c r="A107" s="32" t="s">
        <v>5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</row>
    <row r="108" spans="1:18" x14ac:dyDescent="0.25">
      <c r="A108" s="2" t="s">
        <v>6</v>
      </c>
      <c r="B108" s="3">
        <v>1669566</v>
      </c>
      <c r="C108" s="3">
        <v>1605099</v>
      </c>
      <c r="D108" s="3">
        <v>2050536</v>
      </c>
      <c r="E108" s="3">
        <v>2465229</v>
      </c>
      <c r="F108" s="3">
        <v>2700725</v>
      </c>
      <c r="G108" s="3">
        <v>2836449</v>
      </c>
      <c r="H108" s="3">
        <v>3144573</v>
      </c>
      <c r="I108" s="3">
        <v>3103896</v>
      </c>
      <c r="J108" s="3">
        <v>2919579</v>
      </c>
      <c r="K108" s="3">
        <v>2739441</v>
      </c>
      <c r="L108" s="3">
        <v>2109407</v>
      </c>
      <c r="M108" s="3">
        <v>2188686</v>
      </c>
      <c r="N108" s="5">
        <f>(M108/M141-1)*100</f>
        <v>13.854294493686648</v>
      </c>
      <c r="O108" s="3">
        <f>SUM(B108:M108)</f>
        <v>29533186</v>
      </c>
      <c r="P108" s="5">
        <f>(O108/SUM(B141:M141)-1)*100</f>
        <v>24.706613209207127</v>
      </c>
      <c r="Q108" s="12"/>
      <c r="R108" s="15"/>
    </row>
    <row r="109" spans="1:18" x14ac:dyDescent="0.25">
      <c r="A109" s="2" t="s">
        <v>7</v>
      </c>
      <c r="B109" s="3">
        <v>1326485</v>
      </c>
      <c r="C109" s="3">
        <v>1294535</v>
      </c>
      <c r="D109" s="3">
        <v>1570892</v>
      </c>
      <c r="E109" s="3">
        <v>1894458</v>
      </c>
      <c r="F109" s="3">
        <v>2052949</v>
      </c>
      <c r="G109" s="3">
        <v>2156112</v>
      </c>
      <c r="H109" s="3">
        <v>2394120</v>
      </c>
      <c r="I109" s="3">
        <v>2343761</v>
      </c>
      <c r="J109" s="3">
        <v>2212439</v>
      </c>
      <c r="K109" s="3">
        <v>2086995</v>
      </c>
      <c r="L109" s="3">
        <v>1692148</v>
      </c>
      <c r="M109" s="3">
        <v>1806440</v>
      </c>
      <c r="N109" s="5">
        <f t="shared" ref="N109:N113" si="46">(M109/M142-1)*100</f>
        <v>16.91131595450759</v>
      </c>
      <c r="O109" s="3">
        <f t="shared" ref="O109:O112" si="47">SUM(B109:M109)</f>
        <v>22831334</v>
      </c>
      <c r="P109" s="5">
        <f t="shared" ref="P109:P113" si="48">(O109/SUM(B142:M142)-1)*100</f>
        <v>28.194427748075547</v>
      </c>
      <c r="Q109" s="12"/>
      <c r="R109" s="15"/>
    </row>
    <row r="110" spans="1:18" x14ac:dyDescent="0.25">
      <c r="A110" s="2" t="s">
        <v>8</v>
      </c>
      <c r="B110" s="3">
        <v>337068</v>
      </c>
      <c r="C110" s="3">
        <v>305990</v>
      </c>
      <c r="D110" s="3">
        <v>473276</v>
      </c>
      <c r="E110" s="3">
        <v>564524</v>
      </c>
      <c r="F110" s="3">
        <v>641884</v>
      </c>
      <c r="G110" s="3">
        <v>672660</v>
      </c>
      <c r="H110" s="3">
        <v>741754</v>
      </c>
      <c r="I110" s="3">
        <v>751964</v>
      </c>
      <c r="J110" s="3">
        <v>702010</v>
      </c>
      <c r="K110" s="3">
        <v>644750</v>
      </c>
      <c r="L110" s="3">
        <v>410520</v>
      </c>
      <c r="M110" s="3">
        <v>374462</v>
      </c>
      <c r="N110" s="5">
        <f t="shared" si="46"/>
        <v>1.3368622165933264</v>
      </c>
      <c r="O110" s="3">
        <f t="shared" si="47"/>
        <v>6620862</v>
      </c>
      <c r="P110" s="5">
        <f t="shared" si="48"/>
        <v>14.259408951939289</v>
      </c>
      <c r="Q110" s="12"/>
      <c r="R110" s="15"/>
    </row>
    <row r="111" spans="1:18" x14ac:dyDescent="0.25">
      <c r="A111" s="2" t="s">
        <v>9</v>
      </c>
      <c r="B111" s="3">
        <v>14428</v>
      </c>
      <c r="C111" s="3">
        <v>12929</v>
      </c>
      <c r="D111" s="3">
        <v>16114</v>
      </c>
      <c r="E111" s="3">
        <v>18666</v>
      </c>
      <c r="F111" s="3">
        <v>20440</v>
      </c>
      <c r="G111" s="3">
        <v>20715</v>
      </c>
      <c r="H111" s="3">
        <v>21779</v>
      </c>
      <c r="I111" s="3">
        <v>21676</v>
      </c>
      <c r="J111" s="3">
        <v>20729</v>
      </c>
      <c r="K111" s="3">
        <v>20524</v>
      </c>
      <c r="L111" s="3">
        <v>16605</v>
      </c>
      <c r="M111" s="3">
        <v>16490</v>
      </c>
      <c r="N111" s="5">
        <f t="shared" si="46"/>
        <v>9.1908356509071698</v>
      </c>
      <c r="O111" s="3">
        <f t="shared" si="47"/>
        <v>221095</v>
      </c>
      <c r="P111" s="5">
        <f t="shared" si="48"/>
        <v>17.346559667112494</v>
      </c>
      <c r="Q111" s="12"/>
      <c r="R111" s="15"/>
    </row>
    <row r="112" spans="1:18" x14ac:dyDescent="0.25">
      <c r="A112" s="2" t="s">
        <v>10</v>
      </c>
      <c r="B112" s="6">
        <v>17978609.460000001</v>
      </c>
      <c r="C112" s="6">
        <v>17658480.07</v>
      </c>
      <c r="D112" s="6">
        <v>23236690.870000001</v>
      </c>
      <c r="E112" s="6">
        <v>20663599.579999998</v>
      </c>
      <c r="F112" s="6">
        <v>20239355.18</v>
      </c>
      <c r="G112" s="6">
        <v>20480526.09</v>
      </c>
      <c r="H112" s="6">
        <v>20545575.129999999</v>
      </c>
      <c r="I112" s="6">
        <v>19796732.789999999</v>
      </c>
      <c r="J112" s="6">
        <v>20209203.98</v>
      </c>
      <c r="K112" s="6">
        <v>21703998.75</v>
      </c>
      <c r="L112" s="6">
        <v>21968525.710000001</v>
      </c>
      <c r="M112" s="6">
        <v>20527288.300000001</v>
      </c>
      <c r="N112" s="5">
        <f t="shared" si="46"/>
        <v>2.2874782551969286</v>
      </c>
      <c r="O112" s="6">
        <f t="shared" si="47"/>
        <v>245008585.91</v>
      </c>
      <c r="P112" s="5">
        <f t="shared" si="48"/>
        <v>-2.24568131842523</v>
      </c>
      <c r="Q112" s="12"/>
      <c r="R112" s="15"/>
    </row>
    <row r="113" spans="1:18" x14ac:dyDescent="0.25">
      <c r="A113" s="2" t="s">
        <v>28</v>
      </c>
      <c r="B113" s="3">
        <v>606781</v>
      </c>
      <c r="C113" s="3">
        <v>542190</v>
      </c>
      <c r="D113" s="3">
        <v>674061</v>
      </c>
      <c r="E113" s="3">
        <v>776703</v>
      </c>
      <c r="F113" s="3">
        <v>851284</v>
      </c>
      <c r="G113" s="3">
        <v>866341</v>
      </c>
      <c r="H113" s="3">
        <v>910858</v>
      </c>
      <c r="I113" s="3">
        <v>906302</v>
      </c>
      <c r="J113" s="3">
        <v>868051</v>
      </c>
      <c r="K113" s="3">
        <v>859225</v>
      </c>
      <c r="L113" s="3">
        <v>709045</v>
      </c>
      <c r="M113" s="3">
        <v>712118</v>
      </c>
      <c r="N113" s="5">
        <f t="shared" si="46"/>
        <v>12.263371631080444</v>
      </c>
      <c r="O113" s="3">
        <f t="shared" ref="O113" si="49">SUM(B113:M113)</f>
        <v>9282959</v>
      </c>
      <c r="P113" s="5">
        <f t="shared" si="48"/>
        <v>18.159200592135115</v>
      </c>
      <c r="Q113" s="12"/>
      <c r="R113" s="15"/>
    </row>
    <row r="114" spans="1:18" x14ac:dyDescent="0.25">
      <c r="A114" s="32" t="s">
        <v>22</v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12"/>
      <c r="R114" s="15"/>
    </row>
    <row r="115" spans="1:18" x14ac:dyDescent="0.25">
      <c r="A115" s="2" t="s">
        <v>6</v>
      </c>
      <c r="B115" s="3">
        <v>379335</v>
      </c>
      <c r="C115" s="3">
        <v>379073</v>
      </c>
      <c r="D115" s="3">
        <v>487117</v>
      </c>
      <c r="E115" s="3">
        <v>708388</v>
      </c>
      <c r="F115" s="3">
        <v>726299</v>
      </c>
      <c r="G115" s="3">
        <v>754258</v>
      </c>
      <c r="H115" s="3">
        <v>848716</v>
      </c>
      <c r="I115" s="3">
        <v>878462</v>
      </c>
      <c r="J115" s="3">
        <v>812177</v>
      </c>
      <c r="K115" s="3">
        <v>771253</v>
      </c>
      <c r="L115" s="3">
        <v>528923</v>
      </c>
      <c r="M115" s="3">
        <v>529041</v>
      </c>
      <c r="N115" s="5">
        <f>(M115/M148-1)*100</f>
        <v>25.523408657359514</v>
      </c>
      <c r="O115" s="3">
        <f>SUM(B115:M115)</f>
        <v>7803042</v>
      </c>
      <c r="P115" s="5">
        <f>(O115/SUM(B148:M148)-1)*100</f>
        <v>33.360735686528933</v>
      </c>
      <c r="Q115" s="12"/>
      <c r="R115" s="15"/>
    </row>
    <row r="116" spans="1:18" x14ac:dyDescent="0.25">
      <c r="A116" s="2" t="s">
        <v>7</v>
      </c>
      <c r="B116" s="3">
        <v>377827</v>
      </c>
      <c r="C116" s="3">
        <v>378195</v>
      </c>
      <c r="D116" s="3">
        <v>485539</v>
      </c>
      <c r="E116" s="3">
        <v>704398</v>
      </c>
      <c r="F116" s="3">
        <v>723589</v>
      </c>
      <c r="G116" s="3">
        <v>750899</v>
      </c>
      <c r="H116" s="3">
        <v>845304</v>
      </c>
      <c r="I116" s="3">
        <v>875277</v>
      </c>
      <c r="J116" s="3">
        <v>808789</v>
      </c>
      <c r="K116" s="3">
        <v>768893</v>
      </c>
      <c r="L116" s="3">
        <v>527936</v>
      </c>
      <c r="M116" s="3">
        <v>526972</v>
      </c>
      <c r="N116" s="5">
        <f t="shared" ref="N116:N120" si="50">(M116/M149-1)*100</f>
        <v>25.72156561487553</v>
      </c>
      <c r="O116" s="3">
        <f t="shared" ref="O116:O119" si="51">SUM(B116:M116)</f>
        <v>7773618</v>
      </c>
      <c r="P116" s="5">
        <f t="shared" ref="P116:P120" si="52">(O116/SUM(B149:M149)-1)*100</f>
        <v>33.115458933558187</v>
      </c>
      <c r="Q116" s="12"/>
      <c r="R116" s="15"/>
    </row>
    <row r="117" spans="1:18" x14ac:dyDescent="0.25">
      <c r="A117" s="2" t="s">
        <v>8</v>
      </c>
      <c r="B117" s="3">
        <v>1504</v>
      </c>
      <c r="C117" s="3">
        <v>878</v>
      </c>
      <c r="D117" s="3">
        <v>1576</v>
      </c>
      <c r="E117" s="3">
        <v>3986</v>
      </c>
      <c r="F117" s="3">
        <v>2710</v>
      </c>
      <c r="G117" s="3">
        <v>3358</v>
      </c>
      <c r="H117" s="3">
        <v>3412</v>
      </c>
      <c r="I117" s="3">
        <v>3182</v>
      </c>
      <c r="J117" s="3">
        <v>3386</v>
      </c>
      <c r="K117" s="3">
        <v>2360</v>
      </c>
      <c r="L117" s="3">
        <v>986</v>
      </c>
      <c r="M117" s="3">
        <v>2068</v>
      </c>
      <c r="N117" s="5">
        <f t="shared" si="50"/>
        <v>-10.243055555555557</v>
      </c>
      <c r="O117" s="3">
        <f t="shared" si="51"/>
        <v>29406</v>
      </c>
      <c r="P117" s="5">
        <f t="shared" si="52"/>
        <v>160.73771945380386</v>
      </c>
      <c r="Q117" s="12"/>
      <c r="R117" s="15"/>
    </row>
    <row r="118" spans="1:18" x14ac:dyDescent="0.25">
      <c r="A118" s="2" t="s">
        <v>9</v>
      </c>
      <c r="B118" s="3">
        <v>2845</v>
      </c>
      <c r="C118" s="3">
        <v>2636</v>
      </c>
      <c r="D118" s="3">
        <v>3344</v>
      </c>
      <c r="E118" s="3">
        <v>4680</v>
      </c>
      <c r="F118" s="3">
        <v>4925</v>
      </c>
      <c r="G118" s="3">
        <v>4909</v>
      </c>
      <c r="H118" s="3">
        <v>5304</v>
      </c>
      <c r="I118" s="3">
        <v>5341</v>
      </c>
      <c r="J118" s="3">
        <v>5046</v>
      </c>
      <c r="K118" s="3">
        <v>5058</v>
      </c>
      <c r="L118" s="3">
        <v>3503</v>
      </c>
      <c r="M118" s="3">
        <v>3762</v>
      </c>
      <c r="N118" s="5">
        <f t="shared" si="50"/>
        <v>25.567423230974629</v>
      </c>
      <c r="O118" s="3">
        <f t="shared" si="51"/>
        <v>51353</v>
      </c>
      <c r="P118" s="5">
        <f t="shared" si="52"/>
        <v>27.253128484698298</v>
      </c>
      <c r="Q118" s="12"/>
      <c r="R118" s="15"/>
    </row>
    <row r="119" spans="1:18" x14ac:dyDescent="0.25">
      <c r="A119" s="2" t="s">
        <v>10</v>
      </c>
      <c r="B119" s="6">
        <v>1499408</v>
      </c>
      <c r="C119" s="6">
        <v>1406795</v>
      </c>
      <c r="D119" s="6">
        <v>1705104</v>
      </c>
      <c r="E119" s="6">
        <v>1298101</v>
      </c>
      <c r="F119" s="6">
        <v>1733725</v>
      </c>
      <c r="G119" s="6">
        <v>1567514</v>
      </c>
      <c r="H119" s="6">
        <v>1408818</v>
      </c>
      <c r="I119" s="6">
        <v>1455933</v>
      </c>
      <c r="J119" s="6">
        <v>1599388</v>
      </c>
      <c r="K119" s="6">
        <v>1987397</v>
      </c>
      <c r="L119" s="6">
        <v>1865422</v>
      </c>
      <c r="M119" s="6">
        <v>1736332</v>
      </c>
      <c r="N119" s="5">
        <f t="shared" si="50"/>
        <v>36.224356902335764</v>
      </c>
      <c r="O119" s="6">
        <f t="shared" si="51"/>
        <v>19263937</v>
      </c>
      <c r="P119" s="5">
        <f t="shared" si="52"/>
        <v>17.963519490834855</v>
      </c>
      <c r="Q119" s="12"/>
      <c r="R119" s="15"/>
    </row>
    <row r="120" spans="1:18" x14ac:dyDescent="0.25">
      <c r="A120" s="2" t="s">
        <v>28</v>
      </c>
      <c r="B120" s="3">
        <v>113202.182</v>
      </c>
      <c r="C120" s="3">
        <v>104359.62</v>
      </c>
      <c r="D120" s="3">
        <v>130904.51900000001</v>
      </c>
      <c r="E120" s="3">
        <v>182192.9500000001</v>
      </c>
      <c r="F120" s="3">
        <v>191868.61100000003</v>
      </c>
      <c r="G120" s="3">
        <v>190446.03500000003</v>
      </c>
      <c r="H120" s="3">
        <v>205339.82800000001</v>
      </c>
      <c r="I120" s="3">
        <v>207998.10500000004</v>
      </c>
      <c r="J120" s="3">
        <v>197276.28999999998</v>
      </c>
      <c r="K120" s="3">
        <v>198331.47499999998</v>
      </c>
      <c r="L120" s="3">
        <v>139974.14200000002</v>
      </c>
      <c r="M120" s="3">
        <v>149508.07499999995</v>
      </c>
      <c r="N120" s="5">
        <f t="shared" si="50"/>
        <v>25.760684875045172</v>
      </c>
      <c r="O120" s="3">
        <f t="shared" ref="O120" si="53">SUM(B120:M120)</f>
        <v>2011401.8320000002</v>
      </c>
      <c r="P120" s="5">
        <f t="shared" si="52"/>
        <v>28.574064128224276</v>
      </c>
      <c r="Q120" s="12"/>
      <c r="R120" s="15"/>
    </row>
    <row r="121" spans="1:18" x14ac:dyDescent="0.25">
      <c r="A121" s="32" t="s">
        <v>23</v>
      </c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12"/>
      <c r="R121" s="15"/>
    </row>
    <row r="122" spans="1:18" x14ac:dyDescent="0.25">
      <c r="A122" s="2" t="s">
        <v>6</v>
      </c>
      <c r="B122" s="3">
        <v>27456</v>
      </c>
      <c r="C122" s="3">
        <v>28555</v>
      </c>
      <c r="D122" s="3">
        <v>35069</v>
      </c>
      <c r="E122" s="3">
        <v>41648</v>
      </c>
      <c r="F122" s="3">
        <v>42511</v>
      </c>
      <c r="G122" s="3">
        <v>70880</v>
      </c>
      <c r="H122" s="3">
        <v>96872</v>
      </c>
      <c r="I122" s="3">
        <v>103204</v>
      </c>
      <c r="J122" s="3">
        <v>69267</v>
      </c>
      <c r="K122" s="3">
        <v>41110</v>
      </c>
      <c r="L122" s="3">
        <v>31557</v>
      </c>
      <c r="M122" s="3">
        <v>33883</v>
      </c>
      <c r="N122" s="5">
        <f>(M122/M155-1)*100</f>
        <v>23.950102429031304</v>
      </c>
      <c r="O122" s="3">
        <f>SUM(B122:M122)</f>
        <v>622012</v>
      </c>
      <c r="P122" s="5">
        <f>(O122/SUM(B155:M155)-1)*100</f>
        <v>15.240973118986778</v>
      </c>
      <c r="Q122" s="12"/>
      <c r="R122" s="15"/>
    </row>
    <row r="123" spans="1:18" x14ac:dyDescent="0.25">
      <c r="A123" s="2" t="s">
        <v>7</v>
      </c>
      <c r="B123" s="3">
        <v>27456</v>
      </c>
      <c r="C123" s="3">
        <v>28555</v>
      </c>
      <c r="D123" s="22">
        <v>35069</v>
      </c>
      <c r="E123" s="3">
        <v>41648</v>
      </c>
      <c r="F123" s="3">
        <v>42511</v>
      </c>
      <c r="G123" s="3">
        <v>70880</v>
      </c>
      <c r="H123" s="3">
        <v>96872</v>
      </c>
      <c r="I123" s="3">
        <v>103204</v>
      </c>
      <c r="J123" s="3">
        <v>69267</v>
      </c>
      <c r="K123" s="3">
        <v>41110</v>
      </c>
      <c r="L123" s="3">
        <v>31557</v>
      </c>
      <c r="M123" s="3">
        <v>33883</v>
      </c>
      <c r="N123" s="5">
        <f t="shared" ref="N123:N127" si="54">(M123/M156-1)*100</f>
        <v>24.095370641664225</v>
      </c>
      <c r="O123" s="3">
        <f t="shared" ref="O123:O127" si="55">SUM(B123:M123)</f>
        <v>622012</v>
      </c>
      <c r="P123" s="5">
        <f t="shared" ref="P123:P127" si="56">(O123/SUM(B156:M156)-1)*100</f>
        <v>15.356383146423735</v>
      </c>
      <c r="Q123" s="12"/>
      <c r="R123" s="15"/>
    </row>
    <row r="124" spans="1:18" x14ac:dyDescent="0.25">
      <c r="A124" s="2" t="s">
        <v>8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5"/>
      <c r="O124" s="3"/>
      <c r="P124" s="5"/>
      <c r="Q124" s="12"/>
      <c r="R124" s="15"/>
    </row>
    <row r="125" spans="1:18" x14ac:dyDescent="0.25">
      <c r="A125" s="2" t="s">
        <v>9</v>
      </c>
      <c r="B125" s="3">
        <v>220</v>
      </c>
      <c r="C125" s="3">
        <v>218</v>
      </c>
      <c r="D125" s="3">
        <v>281</v>
      </c>
      <c r="E125" s="3">
        <v>327</v>
      </c>
      <c r="F125" s="3">
        <v>344</v>
      </c>
      <c r="G125" s="3">
        <v>546</v>
      </c>
      <c r="H125" s="3">
        <v>633</v>
      </c>
      <c r="I125" s="3">
        <v>664</v>
      </c>
      <c r="J125" s="3">
        <v>518</v>
      </c>
      <c r="K125" s="3">
        <v>322</v>
      </c>
      <c r="L125" s="3">
        <v>276</v>
      </c>
      <c r="M125" s="3">
        <v>299</v>
      </c>
      <c r="N125" s="5">
        <f t="shared" si="54"/>
        <v>31.718061674008812</v>
      </c>
      <c r="O125" s="3">
        <f t="shared" si="55"/>
        <v>4648</v>
      </c>
      <c r="P125" s="5">
        <f t="shared" si="56"/>
        <v>5.6844020009094942</v>
      </c>
      <c r="Q125" s="12"/>
      <c r="R125" s="15"/>
    </row>
    <row r="126" spans="1:18" x14ac:dyDescent="0.25">
      <c r="A126" s="2" t="s">
        <v>10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5"/>
      <c r="O126" s="3"/>
      <c r="P126" s="5"/>
      <c r="Q126" s="12"/>
      <c r="R126" s="15"/>
    </row>
    <row r="127" spans="1:18" x14ac:dyDescent="0.25">
      <c r="A127" s="2" t="s">
        <v>28</v>
      </c>
      <c r="B127" s="3">
        <v>6949</v>
      </c>
      <c r="C127" s="3">
        <v>6929</v>
      </c>
      <c r="D127" s="3">
        <v>8948</v>
      </c>
      <c r="E127" s="3">
        <v>10025</v>
      </c>
      <c r="F127" s="3">
        <v>10587</v>
      </c>
      <c r="G127" s="3">
        <v>18474</v>
      </c>
      <c r="H127" s="3">
        <v>21872</v>
      </c>
      <c r="I127" s="3">
        <v>23185</v>
      </c>
      <c r="J127" s="3">
        <v>17550</v>
      </c>
      <c r="K127" s="3">
        <v>9706</v>
      </c>
      <c r="L127" s="3">
        <v>8293</v>
      </c>
      <c r="M127" s="3">
        <v>9248</v>
      </c>
      <c r="N127" s="5">
        <f t="shared" si="54"/>
        <v>28.90995260663507</v>
      </c>
      <c r="O127" s="3">
        <f t="shared" si="55"/>
        <v>151766</v>
      </c>
      <c r="P127" s="5">
        <f t="shared" si="56"/>
        <v>4.6690943198433033</v>
      </c>
      <c r="Q127" s="12"/>
      <c r="R127" s="15"/>
    </row>
    <row r="128" spans="1:18" x14ac:dyDescent="0.25">
      <c r="A128" s="32" t="s">
        <v>11</v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12"/>
      <c r="R128" s="15"/>
    </row>
    <row r="129" spans="1:18" x14ac:dyDescent="0.25">
      <c r="A129" s="2" t="s">
        <v>6</v>
      </c>
      <c r="B129" s="3">
        <v>2076357</v>
      </c>
      <c r="C129" s="3">
        <v>2012727</v>
      </c>
      <c r="D129" s="3">
        <v>2572722</v>
      </c>
      <c r="E129" s="3">
        <v>3215265</v>
      </c>
      <c r="F129" s="3">
        <v>3469535</v>
      </c>
      <c r="G129" s="3">
        <v>3661587</v>
      </c>
      <c r="H129" s="3">
        <v>4090161</v>
      </c>
      <c r="I129" s="3">
        <v>4085562</v>
      </c>
      <c r="J129" s="3">
        <v>3801023</v>
      </c>
      <c r="K129" s="3">
        <v>3551804</v>
      </c>
      <c r="L129" s="3">
        <v>2669887</v>
      </c>
      <c r="M129" s="3">
        <v>2751610</v>
      </c>
      <c r="N129" s="5">
        <f>(M129/M162-1)*100</f>
        <v>16.044840481097665</v>
      </c>
      <c r="O129" s="3">
        <f>SUM(B129:M129)</f>
        <v>37958240</v>
      </c>
      <c r="P129" s="5">
        <f>(O129/SUM(B162:M162)-1)*100</f>
        <v>26.220494217380196</v>
      </c>
      <c r="Q129" s="12"/>
      <c r="R129" s="15"/>
    </row>
    <row r="130" spans="1:18" x14ac:dyDescent="0.25">
      <c r="A130" s="2" t="s">
        <v>7</v>
      </c>
      <c r="B130" s="3">
        <v>1731768</v>
      </c>
      <c r="C130" s="3">
        <v>1701285</v>
      </c>
      <c r="D130" s="3">
        <v>2091500</v>
      </c>
      <c r="E130" s="3">
        <v>2640504</v>
      </c>
      <c r="F130" s="3">
        <v>2819049</v>
      </c>
      <c r="G130" s="3">
        <v>2977891</v>
      </c>
      <c r="H130" s="3">
        <v>3336296</v>
      </c>
      <c r="I130" s="3">
        <v>3322242</v>
      </c>
      <c r="J130" s="3">
        <v>3090495</v>
      </c>
      <c r="K130" s="3">
        <v>2896998</v>
      </c>
      <c r="L130" s="3">
        <v>2251641</v>
      </c>
      <c r="M130" s="3">
        <v>2367295</v>
      </c>
      <c r="N130" s="5">
        <f t="shared" ref="N130:N134" si="57">(M130/M163-1)*100</f>
        <v>18.864038393270931</v>
      </c>
      <c r="O130" s="3">
        <f t="shared" ref="O130:O133" si="58">SUM(B130:M130)</f>
        <v>31226964</v>
      </c>
      <c r="P130" s="5">
        <f t="shared" ref="P130:P134" si="59">(O130/SUM(B163:M163)-1)*100</f>
        <v>29.096297589819329</v>
      </c>
      <c r="Q130" s="12"/>
      <c r="R130" s="15"/>
    </row>
    <row r="131" spans="1:18" x14ac:dyDescent="0.25">
      <c r="A131" s="2" t="s">
        <v>8</v>
      </c>
      <c r="B131" s="3">
        <v>338572</v>
      </c>
      <c r="C131" s="3">
        <v>306868</v>
      </c>
      <c r="D131" s="3">
        <v>474852</v>
      </c>
      <c r="E131" s="3">
        <v>568510</v>
      </c>
      <c r="F131" s="3">
        <v>644594</v>
      </c>
      <c r="G131" s="3">
        <v>676018</v>
      </c>
      <c r="H131" s="3">
        <v>745166</v>
      </c>
      <c r="I131" s="3">
        <v>755146</v>
      </c>
      <c r="J131" s="3">
        <v>705396</v>
      </c>
      <c r="K131" s="3">
        <v>647110</v>
      </c>
      <c r="L131" s="3">
        <v>411506</v>
      </c>
      <c r="M131" s="3">
        <v>376530</v>
      </c>
      <c r="N131" s="5">
        <f t="shared" si="57"/>
        <v>1.2651078730373966</v>
      </c>
      <c r="O131" s="3">
        <f t="shared" si="58"/>
        <v>6650268</v>
      </c>
      <c r="P131" s="5">
        <f t="shared" si="59"/>
        <v>14.543945726615126</v>
      </c>
      <c r="Q131" s="12"/>
      <c r="R131" s="15"/>
    </row>
    <row r="132" spans="1:18" x14ac:dyDescent="0.25">
      <c r="A132" s="2" t="s">
        <v>9</v>
      </c>
      <c r="B132" s="3">
        <v>17493</v>
      </c>
      <c r="C132" s="3">
        <v>15783</v>
      </c>
      <c r="D132" s="3">
        <v>19739</v>
      </c>
      <c r="E132" s="3">
        <v>23673</v>
      </c>
      <c r="F132" s="3">
        <v>25709</v>
      </c>
      <c r="G132" s="3">
        <v>26170</v>
      </c>
      <c r="H132" s="3">
        <v>27716</v>
      </c>
      <c r="I132" s="3">
        <v>27681</v>
      </c>
      <c r="J132" s="3">
        <v>26293</v>
      </c>
      <c r="K132" s="3">
        <v>25904</v>
      </c>
      <c r="L132" s="3">
        <v>20384</v>
      </c>
      <c r="M132" s="3">
        <v>20551</v>
      </c>
      <c r="N132" s="5">
        <f t="shared" si="57"/>
        <v>12.147339699863569</v>
      </c>
      <c r="O132" s="3">
        <f t="shared" si="58"/>
        <v>277096</v>
      </c>
      <c r="P132" s="5">
        <f t="shared" si="59"/>
        <v>18.841163982587439</v>
      </c>
      <c r="Q132" s="12"/>
      <c r="R132" s="15"/>
    </row>
    <row r="133" spans="1:18" x14ac:dyDescent="0.25">
      <c r="A133" s="2" t="s">
        <v>10</v>
      </c>
      <c r="B133" s="6">
        <v>19478017.460000001</v>
      </c>
      <c r="C133" s="6">
        <v>19065275.07</v>
      </c>
      <c r="D133" s="6">
        <v>24941802.870000001</v>
      </c>
      <c r="E133" s="6">
        <v>21961727.579999998</v>
      </c>
      <c r="F133" s="6">
        <v>21973189.18</v>
      </c>
      <c r="G133" s="6">
        <v>22048118.09</v>
      </c>
      <c r="H133" s="6">
        <v>21954445.129999999</v>
      </c>
      <c r="I133" s="6">
        <v>21252732.789999999</v>
      </c>
      <c r="J133" s="6">
        <v>21808779.98</v>
      </c>
      <c r="K133" s="6">
        <v>23691857.75</v>
      </c>
      <c r="L133" s="6">
        <v>23834204.710000001</v>
      </c>
      <c r="M133" s="6">
        <v>22263777.300000001</v>
      </c>
      <c r="N133" s="5">
        <f t="shared" si="57"/>
        <v>4.3149518688368582</v>
      </c>
      <c r="O133" s="6">
        <f t="shared" si="58"/>
        <v>264273927.91</v>
      </c>
      <c r="P133" s="5">
        <f t="shared" si="59"/>
        <v>-1.0091849005845921</v>
      </c>
      <c r="Q133" s="12"/>
      <c r="R133" s="15"/>
    </row>
    <row r="134" spans="1:18" x14ac:dyDescent="0.25">
      <c r="A134" s="2" t="s">
        <v>28</v>
      </c>
      <c r="B134" s="3">
        <v>726932.18200000003</v>
      </c>
      <c r="C134" s="3">
        <v>653478.62</v>
      </c>
      <c r="D134" s="3">
        <v>813913.51899999997</v>
      </c>
      <c r="E134" s="3">
        <v>968920.95000000007</v>
      </c>
      <c r="F134" s="3">
        <v>1053739.611</v>
      </c>
      <c r="G134" s="3">
        <v>1075261.0350000001</v>
      </c>
      <c r="H134" s="3">
        <v>1138069.828</v>
      </c>
      <c r="I134" s="3">
        <v>1137485.105</v>
      </c>
      <c r="J134" s="3">
        <v>1082877.29</v>
      </c>
      <c r="K134" s="3">
        <v>1067262.4750000001</v>
      </c>
      <c r="L134" s="3">
        <v>857312.14199999999</v>
      </c>
      <c r="M134" s="3">
        <v>870874.07499999995</v>
      </c>
      <c r="N134" s="5">
        <f t="shared" si="57"/>
        <v>14.530675250037795</v>
      </c>
      <c r="O134" s="3">
        <f t="shared" ref="O134" si="60">SUM(B134:M134)</f>
        <v>11446126.831999999</v>
      </c>
      <c r="P134" s="5">
        <f t="shared" si="59"/>
        <v>19.657983691947265</v>
      </c>
      <c r="Q134" s="12"/>
      <c r="R134" s="15"/>
    </row>
    <row r="135" spans="1:18" x14ac:dyDescent="0.25">
      <c r="A135" s="1"/>
    </row>
    <row r="136" spans="1:18" x14ac:dyDescent="0.25">
      <c r="A136" s="1"/>
    </row>
    <row r="137" spans="1:18" x14ac:dyDescent="0.25">
      <c r="B137" s="31">
        <v>2022</v>
      </c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</row>
    <row r="138" spans="1:18" x14ac:dyDescent="0.25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 t="s">
        <v>20</v>
      </c>
      <c r="O138" s="18"/>
      <c r="P138" s="18" t="s">
        <v>20</v>
      </c>
    </row>
    <row r="139" spans="1:18" x14ac:dyDescent="0.25">
      <c r="A139" s="1"/>
      <c r="B139" s="17" t="s">
        <v>12</v>
      </c>
      <c r="C139" s="17" t="s">
        <v>13</v>
      </c>
      <c r="D139" s="17" t="s">
        <v>0</v>
      </c>
      <c r="E139" s="17" t="s">
        <v>14</v>
      </c>
      <c r="F139" s="17" t="s">
        <v>1</v>
      </c>
      <c r="G139" s="17" t="s">
        <v>2</v>
      </c>
      <c r="H139" s="17" t="s">
        <v>3</v>
      </c>
      <c r="I139" s="17" t="s">
        <v>15</v>
      </c>
      <c r="J139" s="17" t="s">
        <v>16</v>
      </c>
      <c r="K139" s="17" t="s">
        <v>17</v>
      </c>
      <c r="L139" s="17" t="s">
        <v>18</v>
      </c>
      <c r="M139" s="17" t="s">
        <v>19</v>
      </c>
      <c r="N139" s="17" t="s">
        <v>21</v>
      </c>
      <c r="O139" s="17" t="s">
        <v>4</v>
      </c>
      <c r="P139" s="17" t="s">
        <v>4</v>
      </c>
    </row>
    <row r="140" spans="1:18" x14ac:dyDescent="0.25">
      <c r="A140" s="32" t="s">
        <v>5</v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</row>
    <row r="141" spans="1:18" x14ac:dyDescent="0.25">
      <c r="A141" s="2" t="s">
        <v>6</v>
      </c>
      <c r="B141" s="3">
        <v>819674</v>
      </c>
      <c r="C141" s="3">
        <v>874057</v>
      </c>
      <c r="D141" s="3">
        <v>1239741</v>
      </c>
      <c r="E141" s="3">
        <v>1790275</v>
      </c>
      <c r="F141" s="3">
        <v>2113282</v>
      </c>
      <c r="G141" s="3">
        <v>2400515</v>
      </c>
      <c r="H141" s="3">
        <v>2773629</v>
      </c>
      <c r="I141" s="3">
        <v>2768009</v>
      </c>
      <c r="J141" s="3">
        <v>2650592</v>
      </c>
      <c r="K141" s="3">
        <v>2445853</v>
      </c>
      <c r="L141" s="3">
        <v>1884149</v>
      </c>
      <c r="M141" s="3">
        <v>1922357</v>
      </c>
      <c r="N141" s="5">
        <f>(M141/M174-1)*100</f>
        <v>108.58863153508781</v>
      </c>
      <c r="O141" s="3">
        <f>SUM(B141:M141)</f>
        <v>23682133</v>
      </c>
      <c r="P141" s="5">
        <f>(O141/SUM(B174:M174)-1)*100</f>
        <v>127.59195285042378</v>
      </c>
    </row>
    <row r="142" spans="1:18" x14ac:dyDescent="0.25">
      <c r="A142" s="2" t="s">
        <v>7</v>
      </c>
      <c r="B142" s="3">
        <v>635378</v>
      </c>
      <c r="C142" s="3">
        <v>725183</v>
      </c>
      <c r="D142" s="3">
        <v>989366</v>
      </c>
      <c r="E142" s="3">
        <v>1370974</v>
      </c>
      <c r="F142" s="3">
        <v>1605253</v>
      </c>
      <c r="G142" s="3">
        <v>1775809</v>
      </c>
      <c r="H142" s="3">
        <v>2020645</v>
      </c>
      <c r="I142" s="3">
        <v>1994837</v>
      </c>
      <c r="J142" s="3">
        <v>1914885</v>
      </c>
      <c r="K142" s="3">
        <v>1781842</v>
      </c>
      <c r="L142" s="3">
        <v>1450618</v>
      </c>
      <c r="M142" s="3">
        <v>1545137</v>
      </c>
      <c r="N142" s="5">
        <f>(M142/M175-1)*100</f>
        <v>117.14110250118748</v>
      </c>
      <c r="O142" s="3">
        <f t="shared" ref="O142:O146" si="61">SUM(B142:M142)</f>
        <v>17809927</v>
      </c>
      <c r="P142" s="5">
        <f>(O142/SUM(B175:M175)-1)*100</f>
        <v>126.88446730595437</v>
      </c>
    </row>
    <row r="143" spans="1:18" x14ac:dyDescent="0.25">
      <c r="A143" s="2" t="s">
        <v>8</v>
      </c>
      <c r="B143" s="3">
        <v>180106</v>
      </c>
      <c r="C143" s="3">
        <v>145546</v>
      </c>
      <c r="D143" s="3">
        <v>245066</v>
      </c>
      <c r="E143" s="3">
        <v>408864</v>
      </c>
      <c r="F143" s="3">
        <v>501488</v>
      </c>
      <c r="G143" s="3">
        <v>617472</v>
      </c>
      <c r="H143" s="3">
        <v>745074</v>
      </c>
      <c r="I143" s="3">
        <v>767890</v>
      </c>
      <c r="J143" s="3">
        <v>727764</v>
      </c>
      <c r="K143" s="3">
        <v>657888</v>
      </c>
      <c r="L143" s="3">
        <v>427908</v>
      </c>
      <c r="M143" s="3">
        <v>369522</v>
      </c>
      <c r="N143" s="5">
        <f>(M143/M176-1)*100</f>
        <v>79.560915876224541</v>
      </c>
      <c r="O143" s="3">
        <f t="shared" si="61"/>
        <v>5794588</v>
      </c>
      <c r="P143" s="5">
        <f>(O143/SUM(B176:M176)-1)*100</f>
        <v>130.34762504452249</v>
      </c>
    </row>
    <row r="144" spans="1:18" x14ac:dyDescent="0.25">
      <c r="A144" s="2" t="s">
        <v>9</v>
      </c>
      <c r="B144" s="3">
        <v>9801</v>
      </c>
      <c r="C144" s="3">
        <v>8735</v>
      </c>
      <c r="D144" s="3">
        <v>11793</v>
      </c>
      <c r="E144" s="3">
        <v>15174</v>
      </c>
      <c r="F144" s="3">
        <v>17374</v>
      </c>
      <c r="G144" s="3">
        <v>18140</v>
      </c>
      <c r="H144" s="3">
        <v>19319</v>
      </c>
      <c r="I144" s="3">
        <v>19846</v>
      </c>
      <c r="J144" s="3">
        <v>19495</v>
      </c>
      <c r="K144" s="3">
        <v>18608</v>
      </c>
      <c r="L144" s="3">
        <v>15025</v>
      </c>
      <c r="M144" s="3">
        <v>15102</v>
      </c>
      <c r="N144" s="5">
        <f>(M144/M177-1)*100</f>
        <v>29.642029358743251</v>
      </c>
      <c r="O144" s="3">
        <f t="shared" si="61"/>
        <v>188412</v>
      </c>
      <c r="P144" s="5">
        <f>(O144/SUM(B177:M177)-1)*100</f>
        <v>68.877894000914239</v>
      </c>
    </row>
    <row r="145" spans="1:16" x14ac:dyDescent="0.25">
      <c r="A145" s="2" t="s">
        <v>10</v>
      </c>
      <c r="B145" s="6">
        <v>20769860</v>
      </c>
      <c r="C145" s="6">
        <v>18258965</v>
      </c>
      <c r="D145" s="6">
        <v>22000845</v>
      </c>
      <c r="E145" s="6">
        <v>21933577</v>
      </c>
      <c r="F145" s="6">
        <v>20955541</v>
      </c>
      <c r="G145" s="6">
        <v>20048489.670000002</v>
      </c>
      <c r="H145" s="6">
        <v>21380529.620000001</v>
      </c>
      <c r="I145" s="6">
        <v>19649731.850000001</v>
      </c>
      <c r="J145" s="6">
        <v>21305744.829999998</v>
      </c>
      <c r="K145" s="6">
        <v>22813449.829999998</v>
      </c>
      <c r="L145" s="6">
        <v>21452130.699999999</v>
      </c>
      <c r="M145" s="6">
        <v>20068231.859999999</v>
      </c>
      <c r="N145" s="5">
        <f>(M145/M178-1)*100</f>
        <v>-16.197645106119264</v>
      </c>
      <c r="O145" s="6">
        <f t="shared" si="61"/>
        <v>250637096.35999995</v>
      </c>
      <c r="P145" s="5">
        <f>(O145/SUM(B178:M178)-1)*100</f>
        <v>-4.0804676527732342</v>
      </c>
    </row>
    <row r="146" spans="1:16" x14ac:dyDescent="0.25">
      <c r="A146" s="2" t="s">
        <v>28</v>
      </c>
      <c r="B146" s="3">
        <f>[2]Jänner!$C$15</f>
        <v>432540</v>
      </c>
      <c r="C146" s="3">
        <v>372198</v>
      </c>
      <c r="D146" s="3">
        <v>503999</v>
      </c>
      <c r="E146" s="3">
        <v>640276</v>
      </c>
      <c r="F146" s="3">
        <v>711434</v>
      </c>
      <c r="G146" s="3">
        <v>738644</v>
      </c>
      <c r="H146" s="3">
        <v>809140</v>
      </c>
      <c r="I146" s="3">
        <v>819422</v>
      </c>
      <c r="J146" s="3">
        <v>796614</v>
      </c>
      <c r="K146" s="3">
        <v>772550</v>
      </c>
      <c r="L146" s="3">
        <v>625170</v>
      </c>
      <c r="M146" s="3">
        <v>634328</v>
      </c>
      <c r="N146" s="5"/>
      <c r="O146" s="3">
        <f t="shared" si="61"/>
        <v>7856315</v>
      </c>
      <c r="P146" s="5"/>
    </row>
    <row r="147" spans="1:16" x14ac:dyDescent="0.25">
      <c r="A147" s="32" t="s">
        <v>22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</row>
    <row r="148" spans="1:16" x14ac:dyDescent="0.25">
      <c r="A148" s="2" t="s">
        <v>6</v>
      </c>
      <c r="B148" s="3">
        <v>159357</v>
      </c>
      <c r="C148" s="3">
        <v>196895</v>
      </c>
      <c r="D148" s="3">
        <v>316713</v>
      </c>
      <c r="E148" s="3">
        <v>513979</v>
      </c>
      <c r="F148" s="3">
        <v>554818</v>
      </c>
      <c r="G148" s="3">
        <v>603532</v>
      </c>
      <c r="H148" s="3">
        <v>689145</v>
      </c>
      <c r="I148" s="3">
        <v>712122</v>
      </c>
      <c r="J148" s="3">
        <v>658653</v>
      </c>
      <c r="K148" s="3">
        <v>590278</v>
      </c>
      <c r="L148" s="3">
        <v>434119</v>
      </c>
      <c r="M148" s="3">
        <v>421468</v>
      </c>
      <c r="N148" s="5">
        <f>(M148/M180-1)*100</f>
        <v>65.583515037224743</v>
      </c>
      <c r="O148" s="3">
        <f>SUM(B148:M148)</f>
        <v>5851079</v>
      </c>
      <c r="P148" s="5">
        <f>(O148/SUM(B180:M180)-1)*100</f>
        <v>130.32706316292928</v>
      </c>
    </row>
    <row r="149" spans="1:16" x14ac:dyDescent="0.25">
      <c r="A149" s="2" t="s">
        <v>7</v>
      </c>
      <c r="B149" s="3">
        <v>158960</v>
      </c>
      <c r="C149" s="3">
        <v>196786</v>
      </c>
      <c r="D149" s="3">
        <v>316300</v>
      </c>
      <c r="E149" s="3">
        <v>512819</v>
      </c>
      <c r="F149" s="3">
        <v>554035</v>
      </c>
      <c r="G149" s="3">
        <v>602765</v>
      </c>
      <c r="H149" s="3">
        <v>688125</v>
      </c>
      <c r="I149" s="3">
        <v>711386</v>
      </c>
      <c r="J149" s="3">
        <v>657280</v>
      </c>
      <c r="K149" s="3">
        <v>589187</v>
      </c>
      <c r="L149" s="3">
        <v>432955</v>
      </c>
      <c r="M149" s="3">
        <v>419158</v>
      </c>
      <c r="N149" s="5">
        <f>(M149/M181-1)*100</f>
        <v>65.106688042352218</v>
      </c>
      <c r="O149" s="3">
        <f t="shared" ref="O149:O153" si="62">SUM(B149:M149)</f>
        <v>5839756</v>
      </c>
      <c r="P149" s="5">
        <f>(O149/SUM(B181:M181)-1)*100</f>
        <v>130.27265579345254</v>
      </c>
    </row>
    <row r="150" spans="1:16" x14ac:dyDescent="0.25">
      <c r="A150" s="2" t="s">
        <v>8</v>
      </c>
      <c r="B150" s="3">
        <v>396</v>
      </c>
      <c r="C150" s="3">
        <v>106</v>
      </c>
      <c r="D150" s="3">
        <v>410</v>
      </c>
      <c r="E150" s="3">
        <v>1160</v>
      </c>
      <c r="F150" s="3">
        <v>776</v>
      </c>
      <c r="G150" s="3">
        <v>766</v>
      </c>
      <c r="H150" s="3">
        <v>1018</v>
      </c>
      <c r="I150" s="3">
        <v>734</v>
      </c>
      <c r="J150" s="3">
        <v>1370</v>
      </c>
      <c r="K150" s="3">
        <v>1076</v>
      </c>
      <c r="L150" s="3">
        <v>1162</v>
      </c>
      <c r="M150" s="3">
        <v>2304</v>
      </c>
      <c r="N150" s="5">
        <f>(M150/M182-1)*100</f>
        <v>246.98795180722891</v>
      </c>
      <c r="O150" s="3">
        <f t="shared" si="62"/>
        <v>11278</v>
      </c>
      <c r="P150" s="5">
        <f>(O150/SUM(B182:M182)-1)*100</f>
        <v>166.87174633222907</v>
      </c>
    </row>
    <row r="151" spans="1:16" x14ac:dyDescent="0.25">
      <c r="A151" s="2" t="s">
        <v>9</v>
      </c>
      <c r="B151" s="3">
        <v>1704</v>
      </c>
      <c r="C151" s="3">
        <v>1623</v>
      </c>
      <c r="D151" s="3">
        <v>2663</v>
      </c>
      <c r="E151" s="3">
        <v>3757</v>
      </c>
      <c r="F151" s="3">
        <v>3884</v>
      </c>
      <c r="G151" s="3">
        <v>3998</v>
      </c>
      <c r="H151" s="3">
        <v>4398</v>
      </c>
      <c r="I151" s="3">
        <v>4423</v>
      </c>
      <c r="J151" s="3">
        <v>4118</v>
      </c>
      <c r="K151" s="3">
        <v>3874</v>
      </c>
      <c r="L151" s="3">
        <v>2917</v>
      </c>
      <c r="M151" s="3">
        <v>2996</v>
      </c>
      <c r="N151" s="5">
        <f>(M151/M183-1)*100</f>
        <v>9.8643197653098582</v>
      </c>
      <c r="O151" s="3">
        <f t="shared" si="62"/>
        <v>40355</v>
      </c>
      <c r="P151" s="5">
        <f>(O151/SUM(B183:M183)-1)*100</f>
        <v>64.606787404144228</v>
      </c>
    </row>
    <row r="152" spans="1:16" x14ac:dyDescent="0.25">
      <c r="A152" s="2" t="s">
        <v>10</v>
      </c>
      <c r="B152" s="6">
        <v>1188119</v>
      </c>
      <c r="C152" s="6">
        <v>1066925</v>
      </c>
      <c r="D152" s="6">
        <v>1207172</v>
      </c>
      <c r="E152" s="6">
        <v>1248415</v>
      </c>
      <c r="F152" s="6">
        <v>1266602</v>
      </c>
      <c r="G152" s="6">
        <v>1374374</v>
      </c>
      <c r="H152" s="6">
        <v>1549954</v>
      </c>
      <c r="I152" s="6">
        <v>1463917</v>
      </c>
      <c r="J152" s="6">
        <v>1630374</v>
      </c>
      <c r="K152" s="6">
        <v>1653763</v>
      </c>
      <c r="L152" s="6">
        <v>1406192</v>
      </c>
      <c r="M152" s="6">
        <v>1274612</v>
      </c>
      <c r="N152" s="5">
        <f>(M152/M184-1)*100</f>
        <v>1.0879582264647247</v>
      </c>
      <c r="O152" s="6">
        <f t="shared" si="62"/>
        <v>16330419</v>
      </c>
      <c r="P152" s="5">
        <f>(O152/SUM(B184:M184)-1)*100</f>
        <v>9.8436560627097602</v>
      </c>
    </row>
    <row r="153" spans="1:16" x14ac:dyDescent="0.25">
      <c r="A153" s="2" t="s">
        <v>28</v>
      </c>
      <c r="B153" s="3">
        <v>65918.579000000042</v>
      </c>
      <c r="C153" s="3">
        <v>62543</v>
      </c>
      <c r="D153" s="3">
        <v>102121</v>
      </c>
      <c r="E153" s="3">
        <v>144084</v>
      </c>
      <c r="F153" s="3">
        <v>149045</v>
      </c>
      <c r="G153" s="3">
        <v>153549</v>
      </c>
      <c r="H153" s="3">
        <v>170123</v>
      </c>
      <c r="I153" s="3">
        <v>171234</v>
      </c>
      <c r="J153" s="3">
        <v>160160</v>
      </c>
      <c r="K153" s="3">
        <v>151728</v>
      </c>
      <c r="L153" s="3">
        <v>115003</v>
      </c>
      <c r="M153" s="3">
        <v>118883</v>
      </c>
      <c r="N153" s="5"/>
      <c r="O153" s="3">
        <f t="shared" si="62"/>
        <v>1564391.5789999999</v>
      </c>
      <c r="P153" s="5"/>
    </row>
    <row r="154" spans="1:16" x14ac:dyDescent="0.25">
      <c r="A154" s="32" t="s">
        <v>23</v>
      </c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</row>
    <row r="155" spans="1:16" x14ac:dyDescent="0.25">
      <c r="A155" s="2" t="s">
        <v>6</v>
      </c>
      <c r="B155" s="3">
        <v>12551</v>
      </c>
      <c r="C155" s="3">
        <v>15872</v>
      </c>
      <c r="D155" s="3">
        <v>25569</v>
      </c>
      <c r="E155" s="3">
        <v>34049</v>
      </c>
      <c r="F155" s="3">
        <v>38808</v>
      </c>
      <c r="G155" s="3">
        <v>63163</v>
      </c>
      <c r="H155" s="3">
        <v>95802</v>
      </c>
      <c r="I155" s="3">
        <v>98534</v>
      </c>
      <c r="J155" s="3">
        <v>61968</v>
      </c>
      <c r="K155" s="3">
        <v>37543</v>
      </c>
      <c r="L155" s="3">
        <v>28554</v>
      </c>
      <c r="M155" s="3">
        <v>27336</v>
      </c>
      <c r="N155" s="5">
        <f>(M155/M186-1)*100</f>
        <v>63.502601830252999</v>
      </c>
      <c r="O155" s="3">
        <f>SUM(B155:M155)</f>
        <v>539749</v>
      </c>
      <c r="P155" s="5">
        <f>(O155/SUM(B186:M186)-1)*100</f>
        <v>224.14437137795395</v>
      </c>
    </row>
    <row r="156" spans="1:16" x14ac:dyDescent="0.25">
      <c r="A156" s="2" t="s">
        <v>7</v>
      </c>
      <c r="B156" s="3">
        <v>12551</v>
      </c>
      <c r="C156" s="3">
        <v>15809</v>
      </c>
      <c r="D156" s="3">
        <v>25569</v>
      </c>
      <c r="E156" s="3">
        <v>34049</v>
      </c>
      <c r="F156" s="3">
        <v>38808</v>
      </c>
      <c r="G156" s="3">
        <v>63163</v>
      </c>
      <c r="H156" s="3">
        <v>95614</v>
      </c>
      <c r="I156" s="3">
        <v>98534</v>
      </c>
      <c r="J156" s="3">
        <v>61968</v>
      </c>
      <c r="K156" s="3">
        <v>37321</v>
      </c>
      <c r="L156" s="3">
        <v>28519</v>
      </c>
      <c r="M156" s="3">
        <v>27304</v>
      </c>
      <c r="N156" s="5">
        <f>(M156/M187-1)*100</f>
        <v>63.311202823135361</v>
      </c>
      <c r="O156" s="3">
        <f t="shared" ref="O156" si="63">SUM(B156:M156)</f>
        <v>539209</v>
      </c>
      <c r="P156" s="5">
        <f>(O156/SUM(B187:M187)-1)*100</f>
        <v>223.82007626940515</v>
      </c>
    </row>
    <row r="157" spans="1:16" x14ac:dyDescent="0.25">
      <c r="A157" s="2" t="s">
        <v>8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5"/>
      <c r="O157" s="3"/>
      <c r="P157" s="5"/>
    </row>
    <row r="158" spans="1:16" x14ac:dyDescent="0.25">
      <c r="A158" s="2" t="s">
        <v>9</v>
      </c>
      <c r="B158" s="3">
        <v>124</v>
      </c>
      <c r="C158" s="3">
        <v>134</v>
      </c>
      <c r="D158" s="3">
        <v>242</v>
      </c>
      <c r="E158" s="3">
        <v>311</v>
      </c>
      <c r="F158" s="3">
        <v>375</v>
      </c>
      <c r="G158" s="3">
        <v>544</v>
      </c>
      <c r="H158" s="3">
        <v>666</v>
      </c>
      <c r="I158" s="3">
        <v>679</v>
      </c>
      <c r="J158" s="3">
        <v>526</v>
      </c>
      <c r="K158" s="3">
        <v>340</v>
      </c>
      <c r="L158" s="3">
        <v>230</v>
      </c>
      <c r="M158" s="3">
        <v>227</v>
      </c>
      <c r="N158" s="5">
        <f>(M158/M189-1)*100</f>
        <v>13.5</v>
      </c>
      <c r="O158" s="3">
        <f>SUM(B158:M158)</f>
        <v>4398</v>
      </c>
      <c r="P158" s="5">
        <f>(O158/SUM(B189:M189)-1)*100</f>
        <v>189.34210526315792</v>
      </c>
    </row>
    <row r="159" spans="1:16" x14ac:dyDescent="0.25">
      <c r="A159" s="2" t="s">
        <v>10</v>
      </c>
      <c r="B159" s="6">
        <v>0</v>
      </c>
      <c r="C159" s="6">
        <v>0</v>
      </c>
      <c r="D159" s="6">
        <v>0</v>
      </c>
      <c r="E159" s="6">
        <v>0.22500000000000001</v>
      </c>
      <c r="F159" s="6">
        <v>28</v>
      </c>
      <c r="G159" s="6">
        <v>152</v>
      </c>
      <c r="H159" s="6">
        <v>8.6999999999999994E-2</v>
      </c>
      <c r="I159" s="6">
        <v>22</v>
      </c>
      <c r="J159" s="6">
        <v>134</v>
      </c>
      <c r="K159" s="6">
        <v>233</v>
      </c>
      <c r="L159" s="6">
        <v>0</v>
      </c>
      <c r="M159" s="6">
        <v>0</v>
      </c>
      <c r="N159" s="5"/>
      <c r="O159" s="3"/>
      <c r="P159" s="5"/>
    </row>
    <row r="160" spans="1:16" x14ac:dyDescent="0.25">
      <c r="A160" s="2" t="s">
        <v>28</v>
      </c>
      <c r="B160" s="14">
        <f>[2]Jänner!$C$37</f>
        <v>4100</v>
      </c>
      <c r="C160" s="14">
        <v>4354</v>
      </c>
      <c r="D160" s="14">
        <v>7759</v>
      </c>
      <c r="E160" s="14">
        <v>9865</v>
      </c>
      <c r="F160" s="14">
        <v>11448</v>
      </c>
      <c r="G160" s="14">
        <v>18179</v>
      </c>
      <c r="H160" s="14">
        <v>23053</v>
      </c>
      <c r="I160" s="14">
        <v>23698</v>
      </c>
      <c r="J160" s="14">
        <v>17936</v>
      </c>
      <c r="K160" s="14">
        <v>10299</v>
      </c>
      <c r="L160" s="14">
        <v>7131</v>
      </c>
      <c r="M160" s="14">
        <v>7174</v>
      </c>
      <c r="N160" s="5"/>
      <c r="O160" s="3">
        <f>SUM(B160:M160)</f>
        <v>144996</v>
      </c>
      <c r="P160" s="5"/>
    </row>
    <row r="161" spans="1:16" x14ac:dyDescent="0.25">
      <c r="A161" s="32" t="s">
        <v>11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</row>
    <row r="162" spans="1:16" x14ac:dyDescent="0.25">
      <c r="A162" s="2" t="s">
        <v>6</v>
      </c>
      <c r="B162" s="3">
        <v>991582</v>
      </c>
      <c r="C162" s="3">
        <v>1086824</v>
      </c>
      <c r="D162" s="3">
        <v>1582023</v>
      </c>
      <c r="E162" s="3">
        <v>2338303</v>
      </c>
      <c r="F162" s="3">
        <v>2706908</v>
      </c>
      <c r="G162" s="3">
        <v>3067210</v>
      </c>
      <c r="H162" s="3">
        <v>3558576</v>
      </c>
      <c r="I162" s="3">
        <v>3578665</v>
      </c>
      <c r="J162" s="3">
        <v>3371213</v>
      </c>
      <c r="K162" s="3">
        <v>3073674</v>
      </c>
      <c r="L162" s="3">
        <v>2346822</v>
      </c>
      <c r="M162" s="3">
        <v>2371161</v>
      </c>
      <c r="N162" s="5">
        <f>(M162/M192-1)*100</f>
        <v>98.780154519908507</v>
      </c>
      <c r="O162" s="3">
        <f>SUM(B162:M162)</f>
        <v>30072961</v>
      </c>
      <c r="P162" s="5">
        <f>(O162/SUM(B192:M192)-1)*100</f>
        <v>129.34796775534073</v>
      </c>
    </row>
    <row r="163" spans="1:16" x14ac:dyDescent="0.25">
      <c r="A163" s="2" t="s">
        <v>7</v>
      </c>
      <c r="B163" s="3">
        <v>806889</v>
      </c>
      <c r="C163" s="3">
        <v>937778</v>
      </c>
      <c r="D163" s="3">
        <v>1331235</v>
      </c>
      <c r="E163" s="3">
        <v>1917842</v>
      </c>
      <c r="F163" s="3">
        <v>2198096</v>
      </c>
      <c r="G163" s="3">
        <v>2441737</v>
      </c>
      <c r="H163" s="3">
        <v>2804384</v>
      </c>
      <c r="I163" s="3">
        <v>2804757</v>
      </c>
      <c r="J163" s="3">
        <v>2634133</v>
      </c>
      <c r="K163" s="3">
        <v>2408350</v>
      </c>
      <c r="L163" s="3">
        <v>1912092</v>
      </c>
      <c r="M163" s="3">
        <v>1991599</v>
      </c>
      <c r="N163" s="5">
        <f>(M163/M193-1)*100</f>
        <v>102.77497220446112</v>
      </c>
      <c r="O163" s="3">
        <f t="shared" ref="O163:O167" si="64">SUM(B163:M163)</f>
        <v>24188892</v>
      </c>
      <c r="P163" s="5">
        <f>(O163/SUM(B193:M193)-1)*100</f>
        <v>129.2283841899656</v>
      </c>
    </row>
    <row r="164" spans="1:16" x14ac:dyDescent="0.25">
      <c r="A164" s="2" t="s">
        <v>8</v>
      </c>
      <c r="B164" s="3">
        <v>180502</v>
      </c>
      <c r="C164" s="3">
        <v>145652</v>
      </c>
      <c r="D164" s="3">
        <v>245476</v>
      </c>
      <c r="E164" s="3">
        <v>410024</v>
      </c>
      <c r="F164" s="3">
        <v>502264</v>
      </c>
      <c r="G164" s="3">
        <v>618238</v>
      </c>
      <c r="H164" s="3">
        <v>746092</v>
      </c>
      <c r="I164" s="3">
        <v>768624</v>
      </c>
      <c r="J164" s="3">
        <v>729134</v>
      </c>
      <c r="K164" s="3">
        <v>658964</v>
      </c>
      <c r="L164" s="3">
        <v>429070</v>
      </c>
      <c r="M164" s="3">
        <v>371826</v>
      </c>
      <c r="N164" s="5">
        <f>(M164/M194-1)*100</f>
        <v>80.099391637927695</v>
      </c>
      <c r="O164" s="3">
        <f t="shared" si="64"/>
        <v>5805866</v>
      </c>
      <c r="P164" s="5">
        <f>(O164/SUM(B194:M194)-1)*100</f>
        <v>130.4088800346058</v>
      </c>
    </row>
    <row r="165" spans="1:16" x14ac:dyDescent="0.25">
      <c r="A165" s="2" t="s">
        <v>9</v>
      </c>
      <c r="B165" s="3">
        <v>11629</v>
      </c>
      <c r="C165" s="3">
        <v>10492</v>
      </c>
      <c r="D165" s="3">
        <v>14698</v>
      </c>
      <c r="E165" s="3">
        <v>19242</v>
      </c>
      <c r="F165" s="3">
        <v>21633</v>
      </c>
      <c r="G165" s="3">
        <v>22682</v>
      </c>
      <c r="H165" s="3">
        <v>24383</v>
      </c>
      <c r="I165" s="3">
        <v>24948</v>
      </c>
      <c r="J165" s="3">
        <v>24139</v>
      </c>
      <c r="K165" s="3">
        <v>22822</v>
      </c>
      <c r="L165" s="3">
        <v>18172</v>
      </c>
      <c r="M165" s="3">
        <v>18325</v>
      </c>
      <c r="N165" s="5">
        <f>(M165/M195-1)*100</f>
        <v>25.720362239297479</v>
      </c>
      <c r="O165" s="3">
        <f t="shared" si="64"/>
        <v>233165</v>
      </c>
      <c r="P165" s="5">
        <f>(O165/SUM(B195:M195)-1)*100</f>
        <v>69.447613787490099</v>
      </c>
    </row>
    <row r="166" spans="1:16" x14ac:dyDescent="0.25">
      <c r="A166" s="2" t="s">
        <v>10</v>
      </c>
      <c r="B166" s="6">
        <v>21957979</v>
      </c>
      <c r="C166" s="6">
        <v>19325890.829999998</v>
      </c>
      <c r="D166" s="6">
        <v>23208017</v>
      </c>
      <c r="E166" s="6">
        <v>23181992</v>
      </c>
      <c r="F166" s="6">
        <v>22222171.689999998</v>
      </c>
      <c r="G166" s="6">
        <v>21423015.670000002</v>
      </c>
      <c r="H166" s="6">
        <v>22930483.707000002</v>
      </c>
      <c r="I166" s="6">
        <v>21113670.850000001</v>
      </c>
      <c r="J166" s="6">
        <v>22936296.829999998</v>
      </c>
      <c r="K166" s="6">
        <v>24467445.829999998</v>
      </c>
      <c r="L166" s="6">
        <v>22858322.699999999</v>
      </c>
      <c r="M166" s="6">
        <v>21342843.859999999</v>
      </c>
      <c r="N166" s="5">
        <f>(M166/M196-1)*100</f>
        <v>-15.333025912043929</v>
      </c>
      <c r="O166" s="6">
        <f t="shared" si="64"/>
        <v>266968129.96700001</v>
      </c>
      <c r="P166" s="5">
        <f>(O166/SUM(B196:M196)-1)*100</f>
        <v>-3.3306720533920586</v>
      </c>
    </row>
    <row r="167" spans="1:16" x14ac:dyDescent="0.25">
      <c r="A167" s="2" t="s">
        <v>28</v>
      </c>
      <c r="B167" s="22">
        <f>[2]Jänner!$C$47</f>
        <v>502558.57900000003</v>
      </c>
      <c r="C167" s="22">
        <v>439095</v>
      </c>
      <c r="D167" s="22">
        <f>D146+D153+D160</f>
        <v>613879</v>
      </c>
      <c r="E167" s="22">
        <f t="shared" ref="E167:M167" si="65">E146+E153+E160</f>
        <v>794225</v>
      </c>
      <c r="F167" s="22">
        <f t="shared" si="65"/>
        <v>871927</v>
      </c>
      <c r="G167" s="22">
        <f t="shared" si="65"/>
        <v>910372</v>
      </c>
      <c r="H167" s="22">
        <f t="shared" si="65"/>
        <v>1002316</v>
      </c>
      <c r="I167" s="22">
        <f t="shared" si="65"/>
        <v>1014354</v>
      </c>
      <c r="J167" s="22">
        <f t="shared" si="65"/>
        <v>974710</v>
      </c>
      <c r="K167" s="22">
        <f t="shared" si="65"/>
        <v>934577</v>
      </c>
      <c r="L167" s="22">
        <f t="shared" si="65"/>
        <v>747304</v>
      </c>
      <c r="M167" s="22">
        <f t="shared" si="65"/>
        <v>760385</v>
      </c>
      <c r="N167" s="5"/>
      <c r="O167" s="22">
        <f t="shared" si="64"/>
        <v>9565702.5789999999</v>
      </c>
      <c r="P167" s="5"/>
    </row>
    <row r="168" spans="1:16" x14ac:dyDescent="0.25">
      <c r="A168" s="21" t="s">
        <v>61</v>
      </c>
    </row>
    <row r="169" spans="1:16" x14ac:dyDescent="0.25">
      <c r="A169" s="1"/>
    </row>
    <row r="170" spans="1:16" x14ac:dyDescent="0.25">
      <c r="B170" s="31">
        <v>2021</v>
      </c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</row>
    <row r="171" spans="1:16" x14ac:dyDescent="0.25">
      <c r="A171" s="1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 t="s">
        <v>20</v>
      </c>
      <c r="O171" s="18"/>
      <c r="P171" s="18" t="s">
        <v>20</v>
      </c>
    </row>
    <row r="172" spans="1:16" x14ac:dyDescent="0.25">
      <c r="A172" s="1"/>
      <c r="B172" s="17" t="s">
        <v>12</v>
      </c>
      <c r="C172" s="17" t="s">
        <v>13</v>
      </c>
      <c r="D172" s="17" t="s">
        <v>0</v>
      </c>
      <c r="E172" s="17" t="s">
        <v>14</v>
      </c>
      <c r="F172" s="17" t="s">
        <v>1</v>
      </c>
      <c r="G172" s="17" t="s">
        <v>2</v>
      </c>
      <c r="H172" s="17" t="s">
        <v>3</v>
      </c>
      <c r="I172" s="17" t="s">
        <v>15</v>
      </c>
      <c r="J172" s="17" t="s">
        <v>16</v>
      </c>
      <c r="K172" s="17" t="s">
        <v>17</v>
      </c>
      <c r="L172" s="17" t="s">
        <v>18</v>
      </c>
      <c r="M172" s="17" t="s">
        <v>19</v>
      </c>
      <c r="N172" s="17" t="s">
        <v>21</v>
      </c>
      <c r="O172" s="17" t="s">
        <v>4</v>
      </c>
      <c r="P172" s="17" t="s">
        <v>4</v>
      </c>
    </row>
    <row r="173" spans="1:16" x14ac:dyDescent="0.25">
      <c r="A173" s="32" t="s">
        <v>5</v>
      </c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</row>
    <row r="174" spans="1:16" x14ac:dyDescent="0.25">
      <c r="A174" s="2" t="s">
        <v>6</v>
      </c>
      <c r="B174" s="3">
        <v>198295</v>
      </c>
      <c r="C174" s="3">
        <v>158786</v>
      </c>
      <c r="D174" s="3">
        <v>215637</v>
      </c>
      <c r="E174" s="3">
        <v>269127</v>
      </c>
      <c r="F174" s="3">
        <v>399518</v>
      </c>
      <c r="G174" s="3">
        <v>725244</v>
      </c>
      <c r="H174" s="3">
        <v>1474634</v>
      </c>
      <c r="I174" s="3">
        <v>1778146</v>
      </c>
      <c r="J174" s="3">
        <v>1575315</v>
      </c>
      <c r="K174" s="3">
        <v>1573155</v>
      </c>
      <c r="L174" s="3">
        <v>1116064</v>
      </c>
      <c r="M174" s="3">
        <v>921602</v>
      </c>
      <c r="N174" s="5">
        <f>(M174/M203-1)*100</f>
        <v>306.28380731538505</v>
      </c>
      <c r="O174" s="3">
        <f>SUM(B174:M174)</f>
        <v>10405523</v>
      </c>
      <c r="P174" s="5">
        <f>(O174/SUM(B203:M203)-1)*100</f>
        <v>33.183227615526967</v>
      </c>
    </row>
    <row r="175" spans="1:16" x14ac:dyDescent="0.25">
      <c r="A175" s="2" t="s">
        <v>7</v>
      </c>
      <c r="B175" s="3">
        <v>148310</v>
      </c>
      <c r="C175" s="3">
        <v>122115</v>
      </c>
      <c r="D175" s="3">
        <v>155837</v>
      </c>
      <c r="E175" s="3">
        <v>177654</v>
      </c>
      <c r="F175" s="3">
        <v>253580</v>
      </c>
      <c r="G175" s="3">
        <v>533030</v>
      </c>
      <c r="H175" s="3">
        <v>1101619</v>
      </c>
      <c r="I175" s="3">
        <v>1312802</v>
      </c>
      <c r="J175" s="3">
        <v>1224539</v>
      </c>
      <c r="K175" s="3">
        <v>1230000</v>
      </c>
      <c r="L175" s="3">
        <v>878710</v>
      </c>
      <c r="M175" s="3">
        <v>711582</v>
      </c>
      <c r="N175" s="5">
        <f t="shared" ref="N175:N178" si="66">(M175/M204-1)*100</f>
        <v>312.11949219292967</v>
      </c>
      <c r="O175" s="3">
        <f t="shared" ref="O175:O178" si="67">SUM(B175:M175)</f>
        <v>7849778</v>
      </c>
      <c r="P175" s="5">
        <f t="shared" ref="P175:P178" si="68">(O175/SUM(B204:M204)-1)*100</f>
        <v>24.621805781345252</v>
      </c>
    </row>
    <row r="176" spans="1:16" x14ac:dyDescent="0.25">
      <c r="A176" s="2" t="s">
        <v>8</v>
      </c>
      <c r="B176" s="3">
        <v>47366</v>
      </c>
      <c r="C176" s="3">
        <v>35084</v>
      </c>
      <c r="D176" s="3">
        <v>57092</v>
      </c>
      <c r="E176" s="3">
        <v>89600</v>
      </c>
      <c r="F176" s="3">
        <v>143736</v>
      </c>
      <c r="G176" s="3">
        <v>188452</v>
      </c>
      <c r="H176" s="3">
        <v>367226</v>
      </c>
      <c r="I176" s="3">
        <v>460458</v>
      </c>
      <c r="J176" s="3">
        <v>346610</v>
      </c>
      <c r="K176" s="3">
        <v>340028</v>
      </c>
      <c r="L176" s="3">
        <v>234140</v>
      </c>
      <c r="M176" s="3">
        <v>205792</v>
      </c>
      <c r="N176" s="5">
        <f t="shared" si="66"/>
        <v>299.87564122493393</v>
      </c>
      <c r="O176" s="3">
        <f t="shared" si="67"/>
        <v>2515584</v>
      </c>
      <c r="P176" s="5">
        <f t="shared" si="68"/>
        <v>67.935559759831122</v>
      </c>
    </row>
    <row r="177" spans="1:18" x14ac:dyDescent="0.25">
      <c r="A177" s="2" t="s">
        <v>9</v>
      </c>
      <c r="B177" s="3">
        <v>3733</v>
      </c>
      <c r="C177" s="3">
        <v>2806</v>
      </c>
      <c r="D177" s="3">
        <v>3879</v>
      </c>
      <c r="E177" s="3">
        <v>5009</v>
      </c>
      <c r="F177" s="3">
        <v>5806</v>
      </c>
      <c r="G177" s="3">
        <v>8222</v>
      </c>
      <c r="H177" s="3">
        <v>13578</v>
      </c>
      <c r="I177" s="3">
        <v>15270</v>
      </c>
      <c r="J177" s="3">
        <v>14674</v>
      </c>
      <c r="K177" s="3">
        <v>14533</v>
      </c>
      <c r="L177" s="3">
        <v>12408</v>
      </c>
      <c r="M177" s="3">
        <v>11649</v>
      </c>
      <c r="N177" s="5">
        <f t="shared" si="66"/>
        <v>185.72479764532744</v>
      </c>
      <c r="O177" s="3">
        <f t="shared" si="67"/>
        <v>111567</v>
      </c>
      <c r="P177" s="5">
        <f t="shared" si="68"/>
        <v>16.36107634543178</v>
      </c>
    </row>
    <row r="178" spans="1:18" x14ac:dyDescent="0.25">
      <c r="A178" s="2" t="s">
        <v>10</v>
      </c>
      <c r="B178" s="6">
        <v>19734820.170000002</v>
      </c>
      <c r="C178" s="6">
        <v>18543188</v>
      </c>
      <c r="D178" s="6">
        <v>21546981</v>
      </c>
      <c r="E178" s="6">
        <v>21803158.57</v>
      </c>
      <c r="F178" s="6">
        <v>21814697.149999999</v>
      </c>
      <c r="G178" s="6">
        <v>21353897.93</v>
      </c>
      <c r="H178" s="6">
        <v>21691015.57</v>
      </c>
      <c r="I178" s="6">
        <v>20249187.689999998</v>
      </c>
      <c r="J178" s="6">
        <v>21440358.009999998</v>
      </c>
      <c r="K178" s="6">
        <v>24678495.23</v>
      </c>
      <c r="L178" s="6">
        <v>24496433.949999999</v>
      </c>
      <c r="M178" s="6">
        <v>23947097.77</v>
      </c>
      <c r="N178" s="5">
        <f t="shared" si="66"/>
        <v>21.759771410693276</v>
      </c>
      <c r="O178" s="6">
        <f t="shared" si="67"/>
        <v>261299331.03999999</v>
      </c>
      <c r="P178" s="5">
        <f t="shared" si="68"/>
        <v>19.923695462485512</v>
      </c>
      <c r="R178" s="13"/>
    </row>
    <row r="179" spans="1:18" x14ac:dyDescent="0.25">
      <c r="A179" s="32" t="s">
        <v>22</v>
      </c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</row>
    <row r="180" spans="1:18" x14ac:dyDescent="0.25">
      <c r="A180" s="2" t="s">
        <v>6</v>
      </c>
      <c r="B180" s="3">
        <v>38936</v>
      </c>
      <c r="C180" s="3">
        <v>27524</v>
      </c>
      <c r="D180" s="3">
        <v>32033</v>
      </c>
      <c r="E180" s="3">
        <v>39392</v>
      </c>
      <c r="F180" s="3">
        <v>75420</v>
      </c>
      <c r="G180" s="3">
        <v>190505</v>
      </c>
      <c r="H180" s="3">
        <v>311691</v>
      </c>
      <c r="I180" s="3">
        <v>407435</v>
      </c>
      <c r="J180" s="3">
        <v>418474</v>
      </c>
      <c r="K180" s="3">
        <v>428426</v>
      </c>
      <c r="L180" s="3">
        <v>315964</v>
      </c>
      <c r="M180" s="3">
        <v>254535</v>
      </c>
      <c r="N180" s="5">
        <f>(M180/M209-1)*100</f>
        <v>447.68154922001077</v>
      </c>
      <c r="O180" s="3">
        <f>SUM(B180:M180)</f>
        <v>2540335</v>
      </c>
      <c r="P180" s="5">
        <f>(O180/SUM(B209:M209)-1)*100</f>
        <v>45.323932381796858</v>
      </c>
    </row>
    <row r="181" spans="1:18" x14ac:dyDescent="0.25">
      <c r="A181" s="2" t="s">
        <v>7</v>
      </c>
      <c r="B181" s="3">
        <v>38782</v>
      </c>
      <c r="C181" s="3">
        <v>27460</v>
      </c>
      <c r="D181" s="3">
        <v>31972</v>
      </c>
      <c r="E181" s="3">
        <v>39346</v>
      </c>
      <c r="F181" s="3">
        <v>75387</v>
      </c>
      <c r="G181" s="3">
        <v>190412</v>
      </c>
      <c r="H181" s="3">
        <v>311278</v>
      </c>
      <c r="I181" s="3">
        <v>406256</v>
      </c>
      <c r="J181" s="3">
        <v>417939</v>
      </c>
      <c r="K181" s="3">
        <v>427787</v>
      </c>
      <c r="L181" s="3">
        <v>315528</v>
      </c>
      <c r="M181" s="3">
        <v>253871</v>
      </c>
      <c r="N181" s="5">
        <f t="shared" ref="N181:N184" si="69">(M181/M210-1)*100</f>
        <v>451.16258874101732</v>
      </c>
      <c r="O181" s="3">
        <f t="shared" ref="O181:O184" si="70">SUM(B181:M181)</f>
        <v>2536018</v>
      </c>
      <c r="P181" s="5">
        <f t="shared" ref="P181:P184" si="71">(O181/SUM(B210:M210)-1)*100</f>
        <v>46.014259319714256</v>
      </c>
    </row>
    <row r="182" spans="1:18" x14ac:dyDescent="0.25">
      <c r="A182" s="2" t="s">
        <v>8</v>
      </c>
      <c r="B182" s="3">
        <v>154</v>
      </c>
      <c r="C182" s="3">
        <v>62</v>
      </c>
      <c r="D182" s="3">
        <v>50</v>
      </c>
      <c r="E182" s="3">
        <v>42</v>
      </c>
      <c r="F182" s="3">
        <v>26</v>
      </c>
      <c r="G182" s="3">
        <v>88</v>
      </c>
      <c r="H182" s="3">
        <v>402</v>
      </c>
      <c r="I182" s="3">
        <v>1150</v>
      </c>
      <c r="J182" s="3">
        <v>520</v>
      </c>
      <c r="K182" s="3">
        <v>632</v>
      </c>
      <c r="L182" s="3">
        <v>436</v>
      </c>
      <c r="M182" s="3">
        <v>664</v>
      </c>
      <c r="N182" s="5">
        <f t="shared" si="69"/>
        <v>75.661375661375658</v>
      </c>
      <c r="O182" s="3">
        <f t="shared" si="70"/>
        <v>4226</v>
      </c>
      <c r="P182" s="5">
        <f t="shared" si="71"/>
        <v>-61.100883652430049</v>
      </c>
    </row>
    <row r="183" spans="1:18" x14ac:dyDescent="0.25">
      <c r="A183" s="2" t="s">
        <v>9</v>
      </c>
      <c r="B183" s="3">
        <v>621</v>
      </c>
      <c r="C183" s="3">
        <v>443</v>
      </c>
      <c r="D183" s="3">
        <v>499</v>
      </c>
      <c r="E183" s="3">
        <v>673</v>
      </c>
      <c r="F183" s="3">
        <v>843</v>
      </c>
      <c r="G183" s="3">
        <v>1983</v>
      </c>
      <c r="H183" s="3">
        <v>3402</v>
      </c>
      <c r="I183" s="3">
        <v>3796</v>
      </c>
      <c r="J183" s="3">
        <v>3414</v>
      </c>
      <c r="K183" s="3">
        <v>3508</v>
      </c>
      <c r="L183" s="3">
        <v>2607</v>
      </c>
      <c r="M183" s="3">
        <v>2727</v>
      </c>
      <c r="N183" s="5">
        <f t="shared" si="69"/>
        <v>255.54106910039113</v>
      </c>
      <c r="O183" s="3">
        <f t="shared" si="70"/>
        <v>24516</v>
      </c>
      <c r="P183" s="5">
        <f t="shared" si="71"/>
        <v>29.153935307133082</v>
      </c>
    </row>
    <row r="184" spans="1:18" x14ac:dyDescent="0.25">
      <c r="A184" s="2" t="s">
        <v>10</v>
      </c>
      <c r="B184" s="6">
        <v>1075380</v>
      </c>
      <c r="C184" s="6">
        <v>1241127</v>
      </c>
      <c r="D184" s="6">
        <v>1425188</v>
      </c>
      <c r="E184" s="6">
        <v>1082436</v>
      </c>
      <c r="F184" s="6">
        <v>1207734</v>
      </c>
      <c r="G184" s="6">
        <v>1323766</v>
      </c>
      <c r="H184" s="6">
        <v>1173056</v>
      </c>
      <c r="I184" s="6">
        <v>1399617</v>
      </c>
      <c r="J184" s="6">
        <v>1153652</v>
      </c>
      <c r="K184" s="6">
        <v>1300514</v>
      </c>
      <c r="L184" s="6">
        <v>1223602</v>
      </c>
      <c r="M184" s="6">
        <v>1260894</v>
      </c>
      <c r="N184" s="5">
        <f t="shared" si="69"/>
        <v>-2.937671663115371</v>
      </c>
      <c r="O184" s="6">
        <f t="shared" si="70"/>
        <v>14866966</v>
      </c>
      <c r="P184" s="5">
        <f t="shared" si="71"/>
        <v>-5.8310936470015289</v>
      </c>
    </row>
    <row r="185" spans="1:18" x14ac:dyDescent="0.25">
      <c r="A185" s="32" t="s">
        <v>23</v>
      </c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</row>
    <row r="186" spans="1:18" x14ac:dyDescent="0.25">
      <c r="A186" s="2" t="s">
        <v>6</v>
      </c>
      <c r="B186" s="3">
        <v>2885</v>
      </c>
      <c r="C186" s="3">
        <v>1791</v>
      </c>
      <c r="D186" s="3">
        <v>1459</v>
      </c>
      <c r="E186" s="3">
        <v>2288</v>
      </c>
      <c r="F186" s="3">
        <v>4260</v>
      </c>
      <c r="G186" s="3">
        <v>10543</v>
      </c>
      <c r="H186" s="3">
        <v>30876</v>
      </c>
      <c r="I186" s="3">
        <v>38210</v>
      </c>
      <c r="J186" s="3">
        <v>23766</v>
      </c>
      <c r="K186" s="3">
        <v>18171</v>
      </c>
      <c r="L186" s="3">
        <v>15547</v>
      </c>
      <c r="M186" s="3">
        <v>16719</v>
      </c>
      <c r="N186" s="5">
        <f>(M186/M215-1)*100</f>
        <v>260.78981441519204</v>
      </c>
      <c r="O186" s="3">
        <f>SUM(B186:M186)</f>
        <v>166515</v>
      </c>
      <c r="P186" s="5">
        <f>(O186/SUM(B215:M215)-1)*100</f>
        <v>72.683245530343882</v>
      </c>
    </row>
    <row r="187" spans="1:18" x14ac:dyDescent="0.25">
      <c r="A187" s="2" t="s">
        <v>7</v>
      </c>
      <c r="B187" s="3">
        <v>2885</v>
      </c>
      <c r="C187" s="3">
        <v>1791</v>
      </c>
      <c r="D187" s="3">
        <v>1459</v>
      </c>
      <c r="E187" s="3">
        <v>2288</v>
      </c>
      <c r="F187" s="3">
        <v>4260</v>
      </c>
      <c r="G187" s="3">
        <v>10543</v>
      </c>
      <c r="H187" s="3">
        <v>30876</v>
      </c>
      <c r="I187" s="3">
        <v>38210</v>
      </c>
      <c r="J187" s="3">
        <v>23766</v>
      </c>
      <c r="K187" s="3">
        <v>18171</v>
      </c>
      <c r="L187" s="3">
        <v>15547</v>
      </c>
      <c r="M187" s="3">
        <v>16719</v>
      </c>
      <c r="N187" s="5">
        <f t="shared" ref="N187:N189" si="72">(M187/M216-1)*100</f>
        <v>260.78981441519204</v>
      </c>
      <c r="O187" s="3">
        <f t="shared" ref="O187:O190" si="73">SUM(B187:M187)</f>
        <v>166515</v>
      </c>
      <c r="P187" s="5">
        <f t="shared" ref="P187:P190" si="74">(O187/SUM(B216:M216)-1)*100</f>
        <v>72.885843326584649</v>
      </c>
    </row>
    <row r="188" spans="1:18" x14ac:dyDescent="0.25">
      <c r="A188" s="2" t="s">
        <v>8</v>
      </c>
      <c r="B188" s="3">
        <v>0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5"/>
      <c r="O188" s="3">
        <f t="shared" si="73"/>
        <v>0</v>
      </c>
      <c r="P188" s="5"/>
    </row>
    <row r="189" spans="1:18" x14ac:dyDescent="0.25">
      <c r="A189" s="2" t="s">
        <v>9</v>
      </c>
      <c r="B189" s="3">
        <v>38</v>
      </c>
      <c r="C189" s="3">
        <v>16</v>
      </c>
      <c r="D189" s="3">
        <v>18</v>
      </c>
      <c r="E189" s="3">
        <v>30</v>
      </c>
      <c r="F189" s="3">
        <v>48</v>
      </c>
      <c r="G189" s="3">
        <v>114</v>
      </c>
      <c r="H189" s="3">
        <v>232</v>
      </c>
      <c r="I189" s="3">
        <v>256</v>
      </c>
      <c r="J189" s="3">
        <v>220</v>
      </c>
      <c r="K189" s="3">
        <v>174</v>
      </c>
      <c r="L189" s="3">
        <v>174</v>
      </c>
      <c r="M189" s="3">
        <v>200</v>
      </c>
      <c r="N189" s="5">
        <f t="shared" si="72"/>
        <v>194.11764705882354</v>
      </c>
      <c r="O189" s="3">
        <f t="shared" si="73"/>
        <v>1520</v>
      </c>
      <c r="P189" s="5">
        <f t="shared" si="74"/>
        <v>2.2192333557498278</v>
      </c>
    </row>
    <row r="190" spans="1:18" x14ac:dyDescent="0.25">
      <c r="A190" s="2" t="s">
        <v>10</v>
      </c>
      <c r="B190" s="6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5"/>
      <c r="O190" s="6">
        <f t="shared" si="73"/>
        <v>0</v>
      </c>
      <c r="P190" s="5">
        <f t="shared" si="74"/>
        <v>-100</v>
      </c>
    </row>
    <row r="191" spans="1:18" x14ac:dyDescent="0.25">
      <c r="A191" s="32" t="s">
        <v>11</v>
      </c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</row>
    <row r="192" spans="1:18" x14ac:dyDescent="0.25">
      <c r="A192" s="2" t="s">
        <v>6</v>
      </c>
      <c r="B192" s="3">
        <v>240116</v>
      </c>
      <c r="C192" s="3">
        <v>188101</v>
      </c>
      <c r="D192" s="3">
        <v>249129</v>
      </c>
      <c r="E192" s="3">
        <v>310807</v>
      </c>
      <c r="F192" s="3">
        <v>479198</v>
      </c>
      <c r="G192" s="3">
        <v>926292</v>
      </c>
      <c r="H192" s="3">
        <v>1817201</v>
      </c>
      <c r="I192" s="3">
        <v>2223791</v>
      </c>
      <c r="J192" s="3">
        <v>2017555</v>
      </c>
      <c r="K192" s="3">
        <v>2019752</v>
      </c>
      <c r="L192" s="3">
        <v>1447575</v>
      </c>
      <c r="M192" s="3">
        <v>1192856</v>
      </c>
      <c r="N192" s="5">
        <f>(M192/M221-1)*100</f>
        <v>329.16825570434548</v>
      </c>
      <c r="O192" s="3">
        <f>SUM(B192:M192)</f>
        <v>13112373</v>
      </c>
      <c r="P192" s="5">
        <f>(O192/SUM(B221:M221)-1)*100</f>
        <v>35.775170086905227</v>
      </c>
    </row>
    <row r="193" spans="1:16" x14ac:dyDescent="0.25">
      <c r="A193" s="2" t="s">
        <v>7</v>
      </c>
      <c r="B193" s="3">
        <v>189977</v>
      </c>
      <c r="C193" s="3">
        <v>151366</v>
      </c>
      <c r="D193" s="3">
        <v>189268</v>
      </c>
      <c r="E193" s="3">
        <v>219288</v>
      </c>
      <c r="F193" s="3">
        <v>333227</v>
      </c>
      <c r="G193" s="3">
        <v>733985</v>
      </c>
      <c r="H193" s="3">
        <v>1443773</v>
      </c>
      <c r="I193" s="3">
        <v>1757268</v>
      </c>
      <c r="J193" s="3">
        <v>1666244</v>
      </c>
      <c r="K193" s="3">
        <v>1675958</v>
      </c>
      <c r="L193" s="3">
        <v>1209785</v>
      </c>
      <c r="M193" s="3">
        <v>982172</v>
      </c>
      <c r="N193" s="5">
        <f t="shared" ref="N193:N196" si="75">(M193/M222-1)*100</f>
        <v>339.72797156147732</v>
      </c>
      <c r="O193" s="3">
        <f t="shared" ref="O193:O196" si="76">SUM(B193:M193)</f>
        <v>10552311</v>
      </c>
      <c r="P193" s="5">
        <f t="shared" ref="P193:P196" si="77">(O193/SUM(B222:M222)-1)*100</f>
        <v>29.762418310619832</v>
      </c>
    </row>
    <row r="194" spans="1:16" x14ac:dyDescent="0.25">
      <c r="A194" s="2" t="s">
        <v>8</v>
      </c>
      <c r="B194" s="3">
        <v>47520</v>
      </c>
      <c r="C194" s="3">
        <v>35146</v>
      </c>
      <c r="D194" s="3">
        <v>57142</v>
      </c>
      <c r="E194" s="3">
        <v>89642</v>
      </c>
      <c r="F194" s="3">
        <v>143762</v>
      </c>
      <c r="G194" s="3">
        <v>188540</v>
      </c>
      <c r="H194" s="3">
        <v>367628</v>
      </c>
      <c r="I194" s="3">
        <v>461608</v>
      </c>
      <c r="J194" s="3">
        <v>347130</v>
      </c>
      <c r="K194" s="3">
        <v>340660</v>
      </c>
      <c r="L194" s="3">
        <v>234576</v>
      </c>
      <c r="M194" s="3">
        <v>206456</v>
      </c>
      <c r="N194" s="5">
        <f t="shared" si="75"/>
        <v>298.24080861077891</v>
      </c>
      <c r="O194" s="3">
        <f t="shared" si="76"/>
        <v>2519810</v>
      </c>
      <c r="P194" s="5">
        <f t="shared" si="77"/>
        <v>67.006448790768886</v>
      </c>
    </row>
    <row r="195" spans="1:16" x14ac:dyDescent="0.25">
      <c r="A195" s="2" t="s">
        <v>9</v>
      </c>
      <c r="B195" s="3">
        <v>4392</v>
      </c>
      <c r="C195" s="3">
        <v>3265</v>
      </c>
      <c r="D195" s="3">
        <v>4396</v>
      </c>
      <c r="E195" s="3">
        <v>5712</v>
      </c>
      <c r="F195" s="3">
        <v>6697</v>
      </c>
      <c r="G195" s="3">
        <v>10319</v>
      </c>
      <c r="H195" s="3">
        <v>17212</v>
      </c>
      <c r="I195" s="3">
        <v>19322</v>
      </c>
      <c r="J195" s="3">
        <v>18308</v>
      </c>
      <c r="K195" s="3">
        <v>18215</v>
      </c>
      <c r="L195" s="3">
        <v>15189</v>
      </c>
      <c r="M195" s="3">
        <v>14576</v>
      </c>
      <c r="N195" s="5">
        <f t="shared" si="75"/>
        <v>196.74267100977198</v>
      </c>
      <c r="O195" s="3">
        <f t="shared" si="76"/>
        <v>137603</v>
      </c>
      <c r="P195" s="5">
        <f t="shared" si="77"/>
        <v>18.267453953192557</v>
      </c>
    </row>
    <row r="196" spans="1:16" x14ac:dyDescent="0.25">
      <c r="A196" s="2" t="s">
        <v>10</v>
      </c>
      <c r="B196" s="6">
        <v>20810200.170000002</v>
      </c>
      <c r="C196" s="6">
        <v>19784315.52</v>
      </c>
      <c r="D196" s="6">
        <v>22972169</v>
      </c>
      <c r="E196" s="6">
        <v>22885594.57</v>
      </c>
      <c r="F196" s="6">
        <v>23022431.149999999</v>
      </c>
      <c r="G196" s="6">
        <v>22677663.93</v>
      </c>
      <c r="H196" s="6">
        <v>22864071.57</v>
      </c>
      <c r="I196" s="6">
        <v>21648804.689999998</v>
      </c>
      <c r="J196" s="6">
        <v>22594010.009999998</v>
      </c>
      <c r="K196" s="6">
        <v>25979036.23</v>
      </c>
      <c r="L196" s="6">
        <v>25720035.949999999</v>
      </c>
      <c r="M196" s="6">
        <v>25207991.77</v>
      </c>
      <c r="N196" s="5">
        <f t="shared" si="75"/>
        <v>20.229474711105588</v>
      </c>
      <c r="O196" s="6">
        <f t="shared" si="76"/>
        <v>276166324.55999994</v>
      </c>
      <c r="P196" s="5">
        <f t="shared" si="77"/>
        <v>18.18128077660155</v>
      </c>
    </row>
    <row r="197" spans="1:16" x14ac:dyDescent="0.25">
      <c r="A197" s="21" t="s">
        <v>59</v>
      </c>
    </row>
    <row r="199" spans="1:16" x14ac:dyDescent="0.25">
      <c r="B199" s="31">
        <v>2020</v>
      </c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</row>
    <row r="200" spans="1:16" s="1" customFormat="1" x14ac:dyDescent="0.25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 t="s">
        <v>20</v>
      </c>
      <c r="O200" s="18"/>
      <c r="P200" s="18" t="s">
        <v>20</v>
      </c>
    </row>
    <row r="201" spans="1:16" s="1" customFormat="1" x14ac:dyDescent="0.25">
      <c r="B201" s="17" t="s">
        <v>12</v>
      </c>
      <c r="C201" s="17" t="s">
        <v>13</v>
      </c>
      <c r="D201" s="17" t="s">
        <v>0</v>
      </c>
      <c r="E201" s="17" t="s">
        <v>14</v>
      </c>
      <c r="F201" s="17" t="s">
        <v>1</v>
      </c>
      <c r="G201" s="17" t="s">
        <v>2</v>
      </c>
      <c r="H201" s="17" t="s">
        <v>3</v>
      </c>
      <c r="I201" s="17" t="s">
        <v>15</v>
      </c>
      <c r="J201" s="17" t="s">
        <v>16</v>
      </c>
      <c r="K201" s="17" t="s">
        <v>17</v>
      </c>
      <c r="L201" s="17" t="s">
        <v>18</v>
      </c>
      <c r="M201" s="17" t="s">
        <v>19</v>
      </c>
      <c r="N201" s="17" t="s">
        <v>21</v>
      </c>
      <c r="O201" s="17" t="s">
        <v>4</v>
      </c>
      <c r="P201" s="17" t="s">
        <v>4</v>
      </c>
    </row>
    <row r="202" spans="1:16" x14ac:dyDescent="0.25">
      <c r="A202" s="32" t="s">
        <v>5</v>
      </c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</row>
    <row r="203" spans="1:16" x14ac:dyDescent="0.25">
      <c r="A203" s="2" t="s">
        <v>6</v>
      </c>
      <c r="B203" s="3">
        <v>2093673</v>
      </c>
      <c r="C203" s="3">
        <v>2017461</v>
      </c>
      <c r="D203" s="3">
        <v>808454</v>
      </c>
      <c r="E203" s="3">
        <v>12632</v>
      </c>
      <c r="F203" s="3">
        <v>20202</v>
      </c>
      <c r="G203" s="3">
        <v>138124</v>
      </c>
      <c r="H203" s="3">
        <v>576370</v>
      </c>
      <c r="I203" s="3">
        <v>797716</v>
      </c>
      <c r="J203" s="3">
        <v>562247</v>
      </c>
      <c r="K203" s="3">
        <v>378107</v>
      </c>
      <c r="L203" s="3">
        <v>181115</v>
      </c>
      <c r="M203" s="3">
        <v>226837</v>
      </c>
      <c r="N203" s="5">
        <f>(M203/M232-1)*100</f>
        <v>-90.804544116800528</v>
      </c>
      <c r="O203" s="3">
        <f>SUM(B203:M203)</f>
        <v>7812938</v>
      </c>
      <c r="P203" s="5">
        <f>(O203/SUM(B232:M232)-1)*100</f>
        <v>-75.324075034736225</v>
      </c>
    </row>
    <row r="204" spans="1:16" x14ac:dyDescent="0.25">
      <c r="A204" s="2" t="s">
        <v>7</v>
      </c>
      <c r="B204" s="3">
        <v>1663642</v>
      </c>
      <c r="C204" s="3">
        <v>1631827</v>
      </c>
      <c r="D204" s="3">
        <v>656558</v>
      </c>
      <c r="E204" s="3">
        <v>12263</v>
      </c>
      <c r="F204" s="3">
        <v>19531</v>
      </c>
      <c r="G204" s="3">
        <v>120802</v>
      </c>
      <c r="H204" s="3">
        <v>486402</v>
      </c>
      <c r="I204" s="3">
        <v>663369</v>
      </c>
      <c r="J204" s="3">
        <v>453282</v>
      </c>
      <c r="K204" s="3">
        <v>279870</v>
      </c>
      <c r="L204" s="3">
        <v>138670</v>
      </c>
      <c r="M204" s="3">
        <v>172664</v>
      </c>
      <c r="N204" s="5">
        <f t="shared" ref="N204:N225" si="78">(M204/M233-1)*100</f>
        <v>-91.379812173524073</v>
      </c>
      <c r="O204" s="3">
        <f t="shared" ref="O204:O219" si="79">SUM(B204:M204)</f>
        <v>6298880</v>
      </c>
      <c r="P204" s="5">
        <f t="shared" ref="P204:P225" si="80">(O204/SUM(B233:M233)-1)*100</f>
        <v>-74.098205406090017</v>
      </c>
    </row>
    <row r="205" spans="1:16" x14ac:dyDescent="0.25">
      <c r="A205" s="2" t="s">
        <v>8</v>
      </c>
      <c r="B205" s="3">
        <v>426678</v>
      </c>
      <c r="C205" s="3">
        <v>384614</v>
      </c>
      <c r="D205" s="3">
        <v>150494</v>
      </c>
      <c r="E205" s="3">
        <v>324</v>
      </c>
      <c r="F205" s="3">
        <v>472</v>
      </c>
      <c r="G205" s="3">
        <v>17296</v>
      </c>
      <c r="H205" s="3">
        <v>89412</v>
      </c>
      <c r="I205" s="3">
        <v>133098</v>
      </c>
      <c r="J205" s="3">
        <v>107294</v>
      </c>
      <c r="K205" s="3">
        <v>96188</v>
      </c>
      <c r="L205" s="3">
        <v>40612</v>
      </c>
      <c r="M205" s="3">
        <v>51464</v>
      </c>
      <c r="N205" s="5">
        <f t="shared" si="78"/>
        <v>-88.739716436198151</v>
      </c>
      <c r="O205" s="3">
        <f t="shared" si="79"/>
        <v>1497946</v>
      </c>
      <c r="P205" s="5">
        <f t="shared" si="80"/>
        <v>-79.16586461162548</v>
      </c>
    </row>
    <row r="206" spans="1:16" x14ac:dyDescent="0.25">
      <c r="A206" s="2" t="s">
        <v>9</v>
      </c>
      <c r="B206" s="3">
        <v>19507</v>
      </c>
      <c r="C206" s="3">
        <v>18627</v>
      </c>
      <c r="D206" s="3">
        <v>10479</v>
      </c>
      <c r="E206" s="3">
        <v>960</v>
      </c>
      <c r="F206" s="3">
        <v>1067</v>
      </c>
      <c r="G206" s="3">
        <v>2453</v>
      </c>
      <c r="H206" s="3">
        <v>7648</v>
      </c>
      <c r="I206" s="3">
        <v>10494</v>
      </c>
      <c r="J206" s="3">
        <v>9335</v>
      </c>
      <c r="K206" s="3">
        <v>6986</v>
      </c>
      <c r="L206" s="3">
        <v>4247</v>
      </c>
      <c r="M206" s="3">
        <v>4077</v>
      </c>
      <c r="N206" s="5">
        <f t="shared" si="78"/>
        <v>-80.271944256266337</v>
      </c>
      <c r="O206" s="3">
        <f t="shared" si="79"/>
        <v>95880</v>
      </c>
      <c r="P206" s="5">
        <f t="shared" si="80"/>
        <v>-64.063237906762311</v>
      </c>
    </row>
    <row r="207" spans="1:16" x14ac:dyDescent="0.25">
      <c r="A207" s="2" t="s">
        <v>10</v>
      </c>
      <c r="B207" s="6">
        <v>20356489.949999999</v>
      </c>
      <c r="C207" s="6">
        <v>20824035</v>
      </c>
      <c r="D207" s="6">
        <v>22143747</v>
      </c>
      <c r="E207" s="6">
        <v>14538631.26</v>
      </c>
      <c r="F207" s="6">
        <v>15545000</v>
      </c>
      <c r="G207" s="6">
        <v>14422685</v>
      </c>
      <c r="H207" s="6">
        <v>15846510.439999999</v>
      </c>
      <c r="I207" s="6">
        <v>16048856.9</v>
      </c>
      <c r="J207" s="6">
        <v>18152517</v>
      </c>
      <c r="K207" s="6">
        <v>19536989</v>
      </c>
      <c r="L207" s="6">
        <v>20805034</v>
      </c>
      <c r="M207" s="6">
        <v>19667495.670000002</v>
      </c>
      <c r="N207" s="5">
        <f t="shared" si="78"/>
        <v>-13.48544226881565</v>
      </c>
      <c r="O207" s="6">
        <f t="shared" si="79"/>
        <v>217887991.22000003</v>
      </c>
      <c r="P207" s="5">
        <f t="shared" si="80"/>
        <v>-23.226443211322724</v>
      </c>
    </row>
    <row r="208" spans="1:16" x14ac:dyDescent="0.25">
      <c r="A208" s="32" t="s">
        <v>22</v>
      </c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</row>
    <row r="209" spans="1:16" x14ac:dyDescent="0.25">
      <c r="A209" s="2" t="s">
        <v>6</v>
      </c>
      <c r="B209" s="3">
        <v>418096</v>
      </c>
      <c r="C209" s="3">
        <v>421567</v>
      </c>
      <c r="D209" s="3">
        <v>169388</v>
      </c>
      <c r="E209" s="3">
        <v>2370</v>
      </c>
      <c r="F209" s="3">
        <v>3081</v>
      </c>
      <c r="G209" s="3">
        <v>3348</v>
      </c>
      <c r="H209" s="3">
        <v>152818</v>
      </c>
      <c r="I209" s="3">
        <v>252022</v>
      </c>
      <c r="J209" s="3">
        <v>128664</v>
      </c>
      <c r="K209" s="3">
        <v>110346</v>
      </c>
      <c r="L209" s="3">
        <v>39875</v>
      </c>
      <c r="M209" s="3">
        <v>46475</v>
      </c>
      <c r="N209" s="5">
        <f t="shared" si="78"/>
        <v>-90.263120955188356</v>
      </c>
      <c r="O209" s="3">
        <f t="shared" si="79"/>
        <v>1748050</v>
      </c>
      <c r="P209" s="5">
        <f t="shared" si="80"/>
        <v>-76.087812670607136</v>
      </c>
    </row>
    <row r="210" spans="1:16" x14ac:dyDescent="0.25">
      <c r="A210" s="2" t="s">
        <v>7</v>
      </c>
      <c r="B210" s="3">
        <v>413648</v>
      </c>
      <c r="C210" s="3">
        <v>419715</v>
      </c>
      <c r="D210" s="3">
        <v>168196</v>
      </c>
      <c r="E210" s="3">
        <v>2318</v>
      </c>
      <c r="F210" s="3">
        <v>3081</v>
      </c>
      <c r="G210" s="3">
        <v>3348</v>
      </c>
      <c r="H210" s="3">
        <v>151915</v>
      </c>
      <c r="I210" s="3">
        <v>250844</v>
      </c>
      <c r="J210" s="3">
        <v>128093</v>
      </c>
      <c r="K210" s="3">
        <v>110072</v>
      </c>
      <c r="L210" s="3">
        <v>39538</v>
      </c>
      <c r="M210" s="3">
        <v>46061</v>
      </c>
      <c r="N210" s="5">
        <f t="shared" si="78"/>
        <v>-90.245178287415797</v>
      </c>
      <c r="O210" s="3">
        <f t="shared" si="79"/>
        <v>1736829</v>
      </c>
      <c r="P210" s="5">
        <f t="shared" si="80"/>
        <v>-76.084150768129604</v>
      </c>
    </row>
    <row r="211" spans="1:16" x14ac:dyDescent="0.25">
      <c r="A211" s="2" t="s">
        <v>8</v>
      </c>
      <c r="B211" s="3">
        <v>4446</v>
      </c>
      <c r="C211" s="3">
        <v>1852</v>
      </c>
      <c r="D211" s="3">
        <v>1068</v>
      </c>
      <c r="E211" s="3">
        <v>0</v>
      </c>
      <c r="F211" s="3">
        <v>0</v>
      </c>
      <c r="G211" s="3">
        <v>0</v>
      </c>
      <c r="H211" s="3">
        <v>840</v>
      </c>
      <c r="I211" s="3">
        <v>1178</v>
      </c>
      <c r="J211" s="3">
        <v>564</v>
      </c>
      <c r="K211" s="3">
        <v>256</v>
      </c>
      <c r="L211" s="3">
        <v>282</v>
      </c>
      <c r="M211" s="3">
        <v>378</v>
      </c>
      <c r="N211" s="5">
        <f t="shared" si="78"/>
        <v>-92.535545023696685</v>
      </c>
      <c r="O211" s="3">
        <f t="shared" si="79"/>
        <v>10864</v>
      </c>
      <c r="P211" s="5">
        <f t="shared" si="80"/>
        <v>-77.263404629358334</v>
      </c>
    </row>
    <row r="212" spans="1:16" x14ac:dyDescent="0.25">
      <c r="A212" s="2" t="s">
        <v>9</v>
      </c>
      <c r="B212" s="3">
        <v>3404</v>
      </c>
      <c r="C212" s="3">
        <v>3196</v>
      </c>
      <c r="D212" s="3">
        <v>1867</v>
      </c>
      <c r="E212" s="3">
        <v>259</v>
      </c>
      <c r="F212" s="3">
        <v>283</v>
      </c>
      <c r="G212" s="3">
        <v>280</v>
      </c>
      <c r="H212" s="3">
        <v>1577</v>
      </c>
      <c r="I212" s="3">
        <v>2676</v>
      </c>
      <c r="J212" s="3">
        <v>2135</v>
      </c>
      <c r="K212" s="3">
        <v>1622</v>
      </c>
      <c r="L212" s="3">
        <v>916</v>
      </c>
      <c r="M212" s="3">
        <v>767</v>
      </c>
      <c r="N212" s="5">
        <f t="shared" si="78"/>
        <v>-79.314994606256732</v>
      </c>
      <c r="O212" s="3">
        <f t="shared" si="79"/>
        <v>18982</v>
      </c>
      <c r="P212" s="5">
        <f t="shared" si="80"/>
        <v>-63.432864573299938</v>
      </c>
    </row>
    <row r="213" spans="1:16" x14ac:dyDescent="0.25">
      <c r="A213" s="2" t="s">
        <v>10</v>
      </c>
      <c r="B213" s="6">
        <v>1337267</v>
      </c>
      <c r="C213" s="6">
        <v>1396340</v>
      </c>
      <c r="D213" s="6">
        <v>1221243</v>
      </c>
      <c r="E213" s="6">
        <v>1161896</v>
      </c>
      <c r="F213" s="6">
        <v>1396162</v>
      </c>
      <c r="G213" s="6">
        <v>1439836</v>
      </c>
      <c r="H213" s="6">
        <v>1470560</v>
      </c>
      <c r="I213" s="6">
        <v>1198437</v>
      </c>
      <c r="J213" s="6">
        <v>1301913</v>
      </c>
      <c r="K213" s="6">
        <v>1237949</v>
      </c>
      <c r="L213" s="6">
        <v>1326894</v>
      </c>
      <c r="M213" s="6">
        <v>1299056</v>
      </c>
      <c r="N213" s="5">
        <f t="shared" si="78"/>
        <v>-17.340291975354592</v>
      </c>
      <c r="O213" s="6">
        <f t="shared" si="79"/>
        <v>15787553</v>
      </c>
      <c r="P213" s="5">
        <f t="shared" si="80"/>
        <v>-3.8647196792931715</v>
      </c>
    </row>
    <row r="214" spans="1:16" x14ac:dyDescent="0.25">
      <c r="A214" s="32" t="s">
        <v>23</v>
      </c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</row>
    <row r="215" spans="1:16" x14ac:dyDescent="0.25">
      <c r="A215" s="2" t="s">
        <v>6</v>
      </c>
      <c r="B215" s="3">
        <v>22649</v>
      </c>
      <c r="C215" s="3">
        <v>20818</v>
      </c>
      <c r="D215" s="3">
        <v>6420</v>
      </c>
      <c r="E215" s="3">
        <v>0</v>
      </c>
      <c r="F215" s="3">
        <v>0</v>
      </c>
      <c r="G215" s="3">
        <v>621</v>
      </c>
      <c r="H215" s="3">
        <v>5424</v>
      </c>
      <c r="I215" s="3">
        <v>16311</v>
      </c>
      <c r="J215" s="3">
        <v>12367</v>
      </c>
      <c r="K215" s="3">
        <v>5591</v>
      </c>
      <c r="L215" s="3">
        <v>1593</v>
      </c>
      <c r="M215" s="3">
        <f>[3]Dezember!$D$31</f>
        <v>4634</v>
      </c>
      <c r="N215" s="5">
        <f t="shared" si="78"/>
        <v>-81.420151557676107</v>
      </c>
      <c r="O215" s="3">
        <f t="shared" si="79"/>
        <v>96428</v>
      </c>
      <c r="P215" s="5">
        <f t="shared" si="80"/>
        <v>-82.635753837842714</v>
      </c>
    </row>
    <row r="216" spans="1:16" x14ac:dyDescent="0.25">
      <c r="A216" s="2" t="s">
        <v>7</v>
      </c>
      <c r="B216" s="3">
        <v>22649</v>
      </c>
      <c r="C216" s="3">
        <v>20818</v>
      </c>
      <c r="D216" s="3">
        <v>6420</v>
      </c>
      <c r="E216" s="3">
        <v>0</v>
      </c>
      <c r="F216" s="3">
        <v>0</v>
      </c>
      <c r="G216" s="3">
        <v>621</v>
      </c>
      <c r="H216" s="3">
        <v>5424</v>
      </c>
      <c r="I216" s="3">
        <v>16311</v>
      </c>
      <c r="J216" s="3">
        <v>12283</v>
      </c>
      <c r="K216" s="3">
        <v>5591</v>
      </c>
      <c r="L216" s="3">
        <v>1564</v>
      </c>
      <c r="M216" s="3">
        <f>[3]Dezember!$D$31</f>
        <v>4634</v>
      </c>
      <c r="N216" s="5">
        <f t="shared" si="78"/>
        <v>-81.420151557676107</v>
      </c>
      <c r="O216" s="3">
        <f t="shared" si="79"/>
        <v>96315</v>
      </c>
      <c r="P216" s="5">
        <f t="shared" si="80"/>
        <v>-82.648071947941517</v>
      </c>
    </row>
    <row r="217" spans="1:16" x14ac:dyDescent="0.25">
      <c r="A217" s="2" t="s">
        <v>8</v>
      </c>
      <c r="B217" s="3">
        <v>0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5"/>
      <c r="O217" s="3">
        <v>0</v>
      </c>
      <c r="P217" s="5"/>
    </row>
    <row r="218" spans="1:16" x14ac:dyDescent="0.25">
      <c r="A218" s="2" t="s">
        <v>9</v>
      </c>
      <c r="B218" s="3">
        <v>326</v>
      </c>
      <c r="C218" s="3">
        <v>309</v>
      </c>
      <c r="D218" s="3">
        <v>138</v>
      </c>
      <c r="E218" s="3">
        <v>0</v>
      </c>
      <c r="F218" s="3">
        <v>0</v>
      </c>
      <c r="G218" s="3">
        <v>24</v>
      </c>
      <c r="H218" s="3">
        <v>114</v>
      </c>
      <c r="I218" s="3">
        <v>175</v>
      </c>
      <c r="J218" s="3">
        <v>189</v>
      </c>
      <c r="K218" s="3">
        <v>106</v>
      </c>
      <c r="L218" s="3">
        <v>38</v>
      </c>
      <c r="M218" s="3">
        <v>68</v>
      </c>
      <c r="N218" s="5">
        <f t="shared" si="78"/>
        <v>-80.346820809248555</v>
      </c>
      <c r="O218" s="3">
        <f t="shared" si="79"/>
        <v>1487</v>
      </c>
      <c r="P218" s="5">
        <f t="shared" si="80"/>
        <v>-75.331785003317847</v>
      </c>
    </row>
    <row r="219" spans="1:16" x14ac:dyDescent="0.25">
      <c r="A219" s="2" t="s">
        <v>10</v>
      </c>
      <c r="B219" s="6">
        <v>967</v>
      </c>
      <c r="C219" s="6">
        <v>1648</v>
      </c>
      <c r="D219" s="6">
        <v>1343</v>
      </c>
      <c r="E219" s="6">
        <v>0</v>
      </c>
      <c r="F219" s="6">
        <v>0</v>
      </c>
      <c r="G219" s="6">
        <v>4.7E-2</v>
      </c>
      <c r="H219" s="6">
        <v>0</v>
      </c>
      <c r="I219" s="6">
        <v>504</v>
      </c>
      <c r="J219" s="6">
        <v>240</v>
      </c>
      <c r="K219" s="6">
        <v>0</v>
      </c>
      <c r="L219" s="6">
        <v>0</v>
      </c>
      <c r="M219" s="6">
        <v>0</v>
      </c>
      <c r="N219" s="5">
        <v>-99.4</v>
      </c>
      <c r="O219" s="6">
        <f t="shared" si="79"/>
        <v>4702.0470000000005</v>
      </c>
      <c r="P219" s="5">
        <v>-87.6</v>
      </c>
    </row>
    <row r="220" spans="1:16" x14ac:dyDescent="0.25">
      <c r="A220" s="32" t="s">
        <v>11</v>
      </c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</row>
    <row r="221" spans="1:16" x14ac:dyDescent="0.25">
      <c r="A221" s="2" t="s">
        <v>6</v>
      </c>
      <c r="B221" s="3">
        <v>2534418</v>
      </c>
      <c r="C221" s="3">
        <v>2459846</v>
      </c>
      <c r="D221" s="3">
        <v>984262</v>
      </c>
      <c r="E221" s="3">
        <v>15002</v>
      </c>
      <c r="F221" s="3">
        <v>23283</v>
      </c>
      <c r="G221" s="3">
        <v>142093</v>
      </c>
      <c r="H221" s="3">
        <v>734612</v>
      </c>
      <c r="I221" s="3">
        <v>1066049</v>
      </c>
      <c r="J221" s="3">
        <v>703278</v>
      </c>
      <c r="K221" s="3">
        <v>494044</v>
      </c>
      <c r="L221" s="3">
        <v>222583</v>
      </c>
      <c r="M221" s="3">
        <v>277946</v>
      </c>
      <c r="N221" s="5">
        <f t="shared" si="78"/>
        <v>-90.638674232626315</v>
      </c>
      <c r="O221" s="3">
        <f>SUM(O203+O209+O215)</f>
        <v>9657416</v>
      </c>
      <c r="P221" s="5">
        <f t="shared" si="80"/>
        <v>-75.568042574994621</v>
      </c>
    </row>
    <row r="222" spans="1:16" x14ac:dyDescent="0.25">
      <c r="A222" s="2" t="s">
        <v>7</v>
      </c>
      <c r="B222" s="3">
        <v>2099939</v>
      </c>
      <c r="C222" s="3">
        <v>2072360</v>
      </c>
      <c r="D222" s="3">
        <v>831174</v>
      </c>
      <c r="E222" s="3">
        <v>14581</v>
      </c>
      <c r="F222" s="3">
        <f>SUM(F204+F210+F216)</f>
        <v>22612</v>
      </c>
      <c r="G222" s="3">
        <v>124771</v>
      </c>
      <c r="H222" s="3">
        <v>643741</v>
      </c>
      <c r="I222" s="3">
        <v>930524</v>
      </c>
      <c r="J222" s="3">
        <v>593658</v>
      </c>
      <c r="K222" s="3">
        <v>395533</v>
      </c>
      <c r="L222" s="3">
        <v>179772</v>
      </c>
      <c r="M222" s="3">
        <v>223359</v>
      </c>
      <c r="N222" s="5">
        <f t="shared" si="78"/>
        <v>-91.066165309479814</v>
      </c>
      <c r="O222" s="3">
        <f t="shared" ref="O222:O225" si="81">SUM(O204+O210+O216)</f>
        <v>8132024</v>
      </c>
      <c r="P222" s="5">
        <f t="shared" si="80"/>
        <v>-74.694683166979061</v>
      </c>
    </row>
    <row r="223" spans="1:16" x14ac:dyDescent="0.25">
      <c r="A223" s="2" t="s">
        <v>8</v>
      </c>
      <c r="B223" s="3">
        <v>431124</v>
      </c>
      <c r="C223" s="3">
        <v>386466</v>
      </c>
      <c r="D223" s="3">
        <v>151562</v>
      </c>
      <c r="E223" s="3">
        <v>324</v>
      </c>
      <c r="F223" s="3">
        <f>SUM(F205+F211+F217)</f>
        <v>472</v>
      </c>
      <c r="G223" s="3">
        <v>17296</v>
      </c>
      <c r="H223" s="3">
        <v>90252</v>
      </c>
      <c r="I223" s="3">
        <v>134276</v>
      </c>
      <c r="J223" s="3">
        <v>107858</v>
      </c>
      <c r="K223" s="3">
        <v>96444</v>
      </c>
      <c r="L223" s="3">
        <v>40894</v>
      </c>
      <c r="M223" s="3">
        <v>51842</v>
      </c>
      <c r="N223" s="5">
        <f t="shared" si="78"/>
        <v>-88.781313297439539</v>
      </c>
      <c r="O223" s="3">
        <f t="shared" si="81"/>
        <v>1508810</v>
      </c>
      <c r="P223" s="5">
        <f t="shared" si="80"/>
        <v>-79.153304817616117</v>
      </c>
    </row>
    <row r="224" spans="1:16" x14ac:dyDescent="0.25">
      <c r="A224" s="2" t="s">
        <v>9</v>
      </c>
      <c r="B224" s="3">
        <v>23237</v>
      </c>
      <c r="C224" s="3">
        <v>22132</v>
      </c>
      <c r="D224" s="3">
        <v>12484</v>
      </c>
      <c r="E224" s="3">
        <v>1219</v>
      </c>
      <c r="F224" s="3">
        <f>SUM(F206+F212+F218)</f>
        <v>1350</v>
      </c>
      <c r="G224" s="3">
        <v>2757</v>
      </c>
      <c r="H224" s="3">
        <v>9339</v>
      </c>
      <c r="I224" s="3">
        <v>13345</v>
      </c>
      <c r="J224" s="3">
        <v>11659</v>
      </c>
      <c r="K224" s="3">
        <v>8714</v>
      </c>
      <c r="L224" s="3">
        <v>5201</v>
      </c>
      <c r="M224" s="3">
        <v>4912</v>
      </c>
      <c r="N224" s="5">
        <f t="shared" si="78"/>
        <v>-80.12944983818771</v>
      </c>
      <c r="O224" s="3">
        <f t="shared" si="81"/>
        <v>116349</v>
      </c>
      <c r="P224" s="5">
        <f t="shared" si="80"/>
        <v>-64.171645008314343</v>
      </c>
    </row>
    <row r="225" spans="1:16" x14ac:dyDescent="0.25">
      <c r="A225" s="2" t="s">
        <v>10</v>
      </c>
      <c r="B225" s="6">
        <v>21694723.949999999</v>
      </c>
      <c r="C225" s="6">
        <v>22222023</v>
      </c>
      <c r="D225" s="6">
        <v>23366333</v>
      </c>
      <c r="E225" s="6">
        <v>15700527.26</v>
      </c>
      <c r="F225" s="6">
        <f t="shared" ref="F225" si="82">SUM(F207+F213+F219)</f>
        <v>16941162</v>
      </c>
      <c r="G225" s="6">
        <v>15862521.047</v>
      </c>
      <c r="H225" s="6">
        <v>17317070.486000001</v>
      </c>
      <c r="I225" s="6">
        <v>17247797.899999999</v>
      </c>
      <c r="J225" s="6">
        <v>19454670</v>
      </c>
      <c r="K225" s="6">
        <v>20774938</v>
      </c>
      <c r="L225" s="6">
        <v>22131928</v>
      </c>
      <c r="M225" s="6">
        <v>20966565.670000002</v>
      </c>
      <c r="N225" s="5">
        <f t="shared" si="78"/>
        <v>-13.742632298989898</v>
      </c>
      <c r="O225" s="6">
        <f t="shared" si="81"/>
        <v>233680246.26700002</v>
      </c>
      <c r="P225" s="5">
        <f t="shared" si="80"/>
        <v>-22.175659363752366</v>
      </c>
    </row>
    <row r="226" spans="1:16" x14ac:dyDescent="0.25">
      <c r="A226" s="21" t="s">
        <v>25</v>
      </c>
    </row>
    <row r="228" spans="1:16" x14ac:dyDescent="0.25">
      <c r="B228" s="31">
        <v>2019</v>
      </c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</row>
    <row r="229" spans="1:16" x14ac:dyDescent="0.25">
      <c r="A229" s="1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 t="s">
        <v>20</v>
      </c>
      <c r="O229" s="18"/>
      <c r="P229" s="18" t="s">
        <v>20</v>
      </c>
    </row>
    <row r="230" spans="1:16" x14ac:dyDescent="0.25">
      <c r="A230" s="1"/>
      <c r="B230" s="17" t="s">
        <v>12</v>
      </c>
      <c r="C230" s="17" t="s">
        <v>13</v>
      </c>
      <c r="D230" s="17" t="s">
        <v>0</v>
      </c>
      <c r="E230" s="17" t="s">
        <v>14</v>
      </c>
      <c r="F230" s="17" t="s">
        <v>1</v>
      </c>
      <c r="G230" s="17" t="s">
        <v>2</v>
      </c>
      <c r="H230" s="17" t="s">
        <v>3</v>
      </c>
      <c r="I230" s="17" t="s">
        <v>15</v>
      </c>
      <c r="J230" s="17" t="s">
        <v>16</v>
      </c>
      <c r="K230" s="17" t="s">
        <v>17</v>
      </c>
      <c r="L230" s="17" t="s">
        <v>18</v>
      </c>
      <c r="M230" s="17" t="s">
        <v>19</v>
      </c>
      <c r="N230" s="17" t="s">
        <v>21</v>
      </c>
      <c r="O230" s="17" t="s">
        <v>4</v>
      </c>
      <c r="P230" s="17" t="s">
        <v>4</v>
      </c>
    </row>
    <row r="231" spans="1:16" x14ac:dyDescent="0.25">
      <c r="A231" s="32" t="s">
        <v>5</v>
      </c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</row>
    <row r="232" spans="1:16" x14ac:dyDescent="0.25">
      <c r="A232" s="2" t="s">
        <v>6</v>
      </c>
      <c r="B232" s="3">
        <v>1830923</v>
      </c>
      <c r="C232" s="3">
        <v>1863688</v>
      </c>
      <c r="D232" s="3">
        <v>2365089</v>
      </c>
      <c r="E232" s="3">
        <v>2744184</v>
      </c>
      <c r="F232" s="3">
        <v>2877161</v>
      </c>
      <c r="G232" s="3">
        <v>2985210</v>
      </c>
      <c r="H232" s="3">
        <v>3161400</v>
      </c>
      <c r="I232" s="3">
        <v>3151020</v>
      </c>
      <c r="J232" s="3">
        <v>2977411</v>
      </c>
      <c r="K232" s="3">
        <v>2848057</v>
      </c>
      <c r="L232" s="3">
        <v>2391208</v>
      </c>
      <c r="M232" s="3">
        <v>2466838</v>
      </c>
      <c r="N232" s="5">
        <f>(M232/M261-1)*100</f>
        <v>11.600874226557867</v>
      </c>
      <c r="O232" s="3">
        <f>SUM(B232:M232)</f>
        <v>31662189</v>
      </c>
      <c r="P232" s="5">
        <f>(O232/O261-1)*100</f>
        <v>17.105622116297738</v>
      </c>
    </row>
    <row r="233" spans="1:16" x14ac:dyDescent="0.25">
      <c r="A233" s="2" t="s">
        <v>7</v>
      </c>
      <c r="B233" s="3">
        <v>1448127</v>
      </c>
      <c r="C233" s="3">
        <v>1506199</v>
      </c>
      <c r="D233" s="3">
        <v>1831123</v>
      </c>
      <c r="E233" s="3">
        <v>2094419</v>
      </c>
      <c r="F233" s="3">
        <v>2218620</v>
      </c>
      <c r="G233" s="3">
        <v>2278897</v>
      </c>
      <c r="H233" s="3">
        <v>2356272</v>
      </c>
      <c r="I233" s="3">
        <v>2365050</v>
      </c>
      <c r="J233" s="3">
        <v>2246090</v>
      </c>
      <c r="K233" s="3">
        <v>2107842</v>
      </c>
      <c r="L233" s="3">
        <v>1862657</v>
      </c>
      <c r="M233" s="3">
        <v>2003019</v>
      </c>
      <c r="N233" s="5">
        <f t="shared" ref="N233:N236" si="83">(M233/M262-1)*100</f>
        <v>10.54310753981833</v>
      </c>
      <c r="O233" s="3">
        <f t="shared" ref="O233:O236" si="84">SUM(B233:M233)</f>
        <v>24318315</v>
      </c>
      <c r="P233" s="5">
        <f t="shared" ref="P233:P235" si="85">(O233/O262-1)*100</f>
        <v>20.010431563627627</v>
      </c>
    </row>
    <row r="234" spans="1:16" x14ac:dyDescent="0.25">
      <c r="A234" s="2" t="s">
        <v>8</v>
      </c>
      <c r="B234" s="3">
        <v>376568</v>
      </c>
      <c r="C234" s="3">
        <v>350308</v>
      </c>
      <c r="D234" s="3">
        <v>512190</v>
      </c>
      <c r="E234" s="3">
        <v>624270</v>
      </c>
      <c r="F234" s="3">
        <v>633302</v>
      </c>
      <c r="G234" s="3">
        <v>690164</v>
      </c>
      <c r="H234" s="3">
        <v>789696</v>
      </c>
      <c r="I234" s="3">
        <v>776420</v>
      </c>
      <c r="J234" s="3">
        <v>723236</v>
      </c>
      <c r="K234" s="3">
        <v>733498</v>
      </c>
      <c r="L234" s="3">
        <v>523172</v>
      </c>
      <c r="M234" s="3">
        <v>457040</v>
      </c>
      <c r="N234" s="5">
        <f t="shared" si="83"/>
        <v>16.425514571020994</v>
      </c>
      <c r="O234" s="3">
        <f t="shared" si="84"/>
        <v>7189864</v>
      </c>
      <c r="P234" s="5">
        <f t="shared" si="85"/>
        <v>7.6439746680041276</v>
      </c>
    </row>
    <row r="235" spans="1:16" x14ac:dyDescent="0.25">
      <c r="A235" s="2" t="s">
        <v>9</v>
      </c>
      <c r="B235" s="3">
        <v>18171</v>
      </c>
      <c r="C235" s="3">
        <v>17263</v>
      </c>
      <c r="D235" s="3">
        <v>20909</v>
      </c>
      <c r="E235" s="3">
        <v>22842</v>
      </c>
      <c r="F235" s="3">
        <v>24377</v>
      </c>
      <c r="G235" s="3">
        <v>24321</v>
      </c>
      <c r="H235" s="3">
        <v>25169</v>
      </c>
      <c r="I235" s="3">
        <v>24696</v>
      </c>
      <c r="J235" s="3">
        <v>24231</v>
      </c>
      <c r="K235" s="3">
        <v>23557</v>
      </c>
      <c r="L235" s="3">
        <v>20600</v>
      </c>
      <c r="M235" s="3">
        <v>20666</v>
      </c>
      <c r="N235" s="5">
        <f t="shared" si="83"/>
        <v>5.0582075135986893</v>
      </c>
      <c r="O235" s="3">
        <f t="shared" si="84"/>
        <v>266802</v>
      </c>
      <c r="P235" s="5">
        <f t="shared" si="85"/>
        <v>10.704386649184251</v>
      </c>
    </row>
    <row r="236" spans="1:16" x14ac:dyDescent="0.25">
      <c r="A236" s="2" t="s">
        <v>10</v>
      </c>
      <c r="B236" s="7">
        <v>21225661.450000003</v>
      </c>
      <c r="C236" s="7">
        <v>20218976.879999999</v>
      </c>
      <c r="D236" s="7">
        <v>25196664.939999998</v>
      </c>
      <c r="E236" s="6">
        <v>23535265.109999999</v>
      </c>
      <c r="F236" s="7">
        <v>23661445.829999998</v>
      </c>
      <c r="G236" s="7">
        <v>22146220.91</v>
      </c>
      <c r="H236" s="7">
        <v>23347736.43</v>
      </c>
      <c r="I236" s="7">
        <v>23575087.920000002</v>
      </c>
      <c r="J236" s="7">
        <v>24913342.609999999</v>
      </c>
      <c r="K236" s="7">
        <v>26646453.59</v>
      </c>
      <c r="L236" s="6">
        <v>26606020.960000001</v>
      </c>
      <c r="M236" s="6">
        <v>22733163.280000001</v>
      </c>
      <c r="N236" s="5">
        <f t="shared" si="83"/>
        <v>-3.1967245127298316</v>
      </c>
      <c r="O236" s="8">
        <f t="shared" si="84"/>
        <v>283806039.91000009</v>
      </c>
      <c r="P236" s="5">
        <v>-3.9</v>
      </c>
    </row>
    <row r="237" spans="1:16" x14ac:dyDescent="0.25">
      <c r="A237" s="32" t="s">
        <v>22</v>
      </c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</row>
    <row r="238" spans="1:16" x14ac:dyDescent="0.25">
      <c r="A238" s="2" t="s">
        <v>6</v>
      </c>
      <c r="B238" s="3">
        <v>365995</v>
      </c>
      <c r="C238" s="3">
        <v>359455</v>
      </c>
      <c r="D238" s="3">
        <v>477533</v>
      </c>
      <c r="E238" s="3">
        <v>653258</v>
      </c>
      <c r="F238" s="3">
        <v>674101</v>
      </c>
      <c r="G238" s="3">
        <v>721565</v>
      </c>
      <c r="H238" s="3">
        <v>798453</v>
      </c>
      <c r="I238" s="3">
        <v>823653</v>
      </c>
      <c r="J238" s="3">
        <v>762361</v>
      </c>
      <c r="K238" s="3">
        <v>703405</v>
      </c>
      <c r="L238" s="3">
        <v>493201</v>
      </c>
      <c r="M238" s="3">
        <v>477309</v>
      </c>
      <c r="N238" s="5">
        <f>(M238/M267-1)*100</f>
        <v>15.175740435984931</v>
      </c>
      <c r="O238" s="3">
        <f t="shared" ref="O238:O242" si="86">SUM(B238:M238)</f>
        <v>7310289</v>
      </c>
      <c r="P238" s="5">
        <f>(O238/O267-1)*100</f>
        <v>7.3751314044861127</v>
      </c>
    </row>
    <row r="239" spans="1:16" x14ac:dyDescent="0.25">
      <c r="A239" s="2" t="s">
        <v>7</v>
      </c>
      <c r="B239" s="3">
        <v>364047</v>
      </c>
      <c r="C239" s="3">
        <v>358353</v>
      </c>
      <c r="D239" s="3">
        <v>475133</v>
      </c>
      <c r="E239" s="3">
        <v>647740</v>
      </c>
      <c r="F239" s="3">
        <v>670735</v>
      </c>
      <c r="G239" s="3">
        <v>717883</v>
      </c>
      <c r="H239" s="3">
        <v>792947</v>
      </c>
      <c r="I239" s="3">
        <v>818121</v>
      </c>
      <c r="J239" s="3">
        <v>758113</v>
      </c>
      <c r="K239" s="3">
        <v>697615</v>
      </c>
      <c r="L239" s="3">
        <v>489377</v>
      </c>
      <c r="M239" s="3">
        <v>472187</v>
      </c>
      <c r="N239" s="5">
        <f t="shared" ref="N239:N242" si="87">(M239/M268-1)*100</f>
        <v>14.89853027058594</v>
      </c>
      <c r="O239" s="3">
        <f t="shared" si="86"/>
        <v>7262251</v>
      </c>
      <c r="P239" s="5">
        <f t="shared" ref="P239:P241" si="88">(O239/O268-1)*100</f>
        <v>7.4268721503166768</v>
      </c>
    </row>
    <row r="240" spans="1:16" x14ac:dyDescent="0.25">
      <c r="A240" s="2" t="s">
        <v>8</v>
      </c>
      <c r="B240" s="3">
        <v>1948</v>
      </c>
      <c r="C240" s="3">
        <v>1052</v>
      </c>
      <c r="D240" s="3">
        <v>2382</v>
      </c>
      <c r="E240" s="3">
        <v>5518</v>
      </c>
      <c r="F240" s="3">
        <v>3364</v>
      </c>
      <c r="G240" s="3">
        <v>3618</v>
      </c>
      <c r="H240" s="3">
        <v>5506</v>
      </c>
      <c r="I240" s="3">
        <v>5532</v>
      </c>
      <c r="J240" s="3">
        <v>4212</v>
      </c>
      <c r="K240" s="3">
        <v>5790</v>
      </c>
      <c r="L240" s="3">
        <v>3796</v>
      </c>
      <c r="M240" s="3">
        <v>5064</v>
      </c>
      <c r="N240" s="5">
        <f t="shared" si="87"/>
        <v>46.443030653556974</v>
      </c>
      <c r="O240" s="3">
        <f t="shared" si="86"/>
        <v>47782</v>
      </c>
      <c r="P240" s="5">
        <f t="shared" si="88"/>
        <v>3.1384907615265023</v>
      </c>
    </row>
    <row r="241" spans="1:16" x14ac:dyDescent="0.25">
      <c r="A241" s="2" t="s">
        <v>9</v>
      </c>
      <c r="B241" s="3">
        <v>3187</v>
      </c>
      <c r="C241" s="3">
        <v>2854</v>
      </c>
      <c r="D241" s="3">
        <v>3499</v>
      </c>
      <c r="E241" s="3">
        <v>4547</v>
      </c>
      <c r="F241" s="3">
        <v>4868</v>
      </c>
      <c r="G241" s="3">
        <v>4951</v>
      </c>
      <c r="H241" s="3">
        <v>5306</v>
      </c>
      <c r="I241" s="3">
        <v>5366</v>
      </c>
      <c r="J241" s="3">
        <v>5076</v>
      </c>
      <c r="K241" s="3">
        <v>4906</v>
      </c>
      <c r="L241" s="3">
        <v>3642</v>
      </c>
      <c r="M241" s="3">
        <v>3708</v>
      </c>
      <c r="N241" s="5">
        <f t="shared" si="87"/>
        <v>13.394495412844032</v>
      </c>
      <c r="O241" s="3">
        <f t="shared" si="86"/>
        <v>51910</v>
      </c>
      <c r="P241" s="5">
        <f t="shared" si="88"/>
        <v>6.5104540698032398</v>
      </c>
    </row>
    <row r="242" spans="1:16" x14ac:dyDescent="0.25">
      <c r="A242" s="2" t="s">
        <v>10</v>
      </c>
      <c r="B242" s="6">
        <v>1334960</v>
      </c>
      <c r="C242" s="6">
        <v>1233616</v>
      </c>
      <c r="D242" s="6">
        <v>1347736</v>
      </c>
      <c r="E242" s="6">
        <v>1333546</v>
      </c>
      <c r="F242" s="6">
        <v>1417094</v>
      </c>
      <c r="G242" s="7">
        <v>1205271</v>
      </c>
      <c r="H242" s="7">
        <v>1246516</v>
      </c>
      <c r="I242" s="7">
        <v>1310485</v>
      </c>
      <c r="J242" s="7">
        <v>1248688</v>
      </c>
      <c r="K242" s="7">
        <v>1610097</v>
      </c>
      <c r="L242" s="6">
        <v>1562646</v>
      </c>
      <c r="M242" s="6">
        <v>1571571</v>
      </c>
      <c r="N242" s="5">
        <f t="shared" si="87"/>
        <v>34.212872580818711</v>
      </c>
      <c r="O242" s="7">
        <f t="shared" si="86"/>
        <v>16422226</v>
      </c>
      <c r="P242" s="5">
        <v>3.7</v>
      </c>
    </row>
    <row r="243" spans="1:16" x14ac:dyDescent="0.25">
      <c r="A243" s="32" t="s">
        <v>23</v>
      </c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</row>
    <row r="244" spans="1:16" x14ac:dyDescent="0.25">
      <c r="A244" s="2" t="s">
        <v>6</v>
      </c>
      <c r="B244" s="3">
        <v>26163</v>
      </c>
      <c r="C244" s="3">
        <v>27987</v>
      </c>
      <c r="D244" s="3">
        <v>29792</v>
      </c>
      <c r="E244" s="3">
        <v>32974</v>
      </c>
      <c r="F244" s="3">
        <v>39205</v>
      </c>
      <c r="G244" s="3">
        <v>61928</v>
      </c>
      <c r="H244" s="3">
        <v>96156</v>
      </c>
      <c r="I244" s="3">
        <v>93543</v>
      </c>
      <c r="J244" s="3">
        <v>63392</v>
      </c>
      <c r="K244" s="3">
        <v>35783</v>
      </c>
      <c r="L244" s="3">
        <v>23461</v>
      </c>
      <c r="M244" s="3">
        <v>24941</v>
      </c>
      <c r="N244" s="5">
        <f>(M244/M273-1)*100</f>
        <v>-14.064707301106017</v>
      </c>
      <c r="O244" s="3">
        <f t="shared" ref="O244:O248" si="89">SUM(B244:M244)</f>
        <v>555325</v>
      </c>
      <c r="P244" s="5">
        <f>(O244/O273-1)*100</f>
        <v>2.9233512247197613</v>
      </c>
    </row>
    <row r="245" spans="1:16" x14ac:dyDescent="0.25">
      <c r="A245" s="2" t="s">
        <v>7</v>
      </c>
      <c r="B245" s="3">
        <v>25906</v>
      </c>
      <c r="C245" s="3">
        <v>27987</v>
      </c>
      <c r="D245" s="3">
        <v>29792</v>
      </c>
      <c r="E245" s="3">
        <v>32974</v>
      </c>
      <c r="F245" s="3">
        <v>39205</v>
      </c>
      <c r="G245" s="3">
        <v>61928</v>
      </c>
      <c r="H245" s="3">
        <v>96156</v>
      </c>
      <c r="I245" s="3">
        <v>93543</v>
      </c>
      <c r="J245" s="3">
        <v>63392</v>
      </c>
      <c r="K245" s="3">
        <v>35783</v>
      </c>
      <c r="L245" s="3">
        <v>23461</v>
      </c>
      <c r="M245" s="3">
        <v>24941</v>
      </c>
      <c r="N245" s="5">
        <f t="shared" ref="N245:N248" si="90">(M245/M274-1)*100</f>
        <v>-10.848584501000857</v>
      </c>
      <c r="O245" s="3">
        <f t="shared" si="89"/>
        <v>555068</v>
      </c>
      <c r="P245" s="5">
        <f t="shared" ref="P245:P247" si="91">(O245/O274-1)*100</f>
        <v>5.4648816467986361</v>
      </c>
    </row>
    <row r="246" spans="1:16" x14ac:dyDescent="0.25">
      <c r="A246" s="2" t="s">
        <v>8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5"/>
      <c r="O246" s="3">
        <v>0</v>
      </c>
      <c r="P246" s="5"/>
    </row>
    <row r="247" spans="1:16" x14ac:dyDescent="0.25">
      <c r="A247" s="2" t="s">
        <v>9</v>
      </c>
      <c r="B247" s="2">
        <v>381</v>
      </c>
      <c r="C247" s="2">
        <v>350</v>
      </c>
      <c r="D247" s="2">
        <v>381</v>
      </c>
      <c r="E247" s="2">
        <v>408</v>
      </c>
      <c r="F247" s="2">
        <v>483</v>
      </c>
      <c r="G247" s="2">
        <v>646</v>
      </c>
      <c r="H247" s="2">
        <v>807</v>
      </c>
      <c r="I247" s="2">
        <v>809</v>
      </c>
      <c r="J247" s="2">
        <v>652</v>
      </c>
      <c r="K247" s="2">
        <v>425</v>
      </c>
      <c r="L247" s="2">
        <v>340</v>
      </c>
      <c r="M247" s="2">
        <v>346</v>
      </c>
      <c r="N247" s="5">
        <f t="shared" si="90"/>
        <v>-15.609756097560979</v>
      </c>
      <c r="O247" s="3">
        <f t="shared" si="89"/>
        <v>6028</v>
      </c>
      <c r="P247" s="5">
        <f t="shared" si="91"/>
        <v>-5.0110305704380682</v>
      </c>
    </row>
    <row r="248" spans="1:16" x14ac:dyDescent="0.25">
      <c r="A248" s="2" t="s">
        <v>10</v>
      </c>
      <c r="B248" s="7">
        <v>3592</v>
      </c>
      <c r="C248" s="7">
        <v>4724</v>
      </c>
      <c r="D248" s="7">
        <v>4668</v>
      </c>
      <c r="E248" s="7">
        <v>1463</v>
      </c>
      <c r="F248" s="7">
        <v>6059</v>
      </c>
      <c r="G248" s="7">
        <v>6191</v>
      </c>
      <c r="H248" s="7">
        <v>2298</v>
      </c>
      <c r="I248" s="7">
        <v>2075</v>
      </c>
      <c r="J248" s="7">
        <v>1176</v>
      </c>
      <c r="K248" s="7">
        <v>1972</v>
      </c>
      <c r="L248" s="6">
        <v>1537</v>
      </c>
      <c r="M248" s="6">
        <v>2251</v>
      </c>
      <c r="N248" s="5">
        <f t="shared" si="90"/>
        <v>-57.727699530516432</v>
      </c>
      <c r="O248" s="7">
        <f t="shared" si="89"/>
        <v>38006</v>
      </c>
      <c r="P248" s="5">
        <v>-40.9</v>
      </c>
    </row>
    <row r="249" spans="1:16" x14ac:dyDescent="0.25">
      <c r="A249" s="32" t="s">
        <v>11</v>
      </c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</row>
    <row r="250" spans="1:16" x14ac:dyDescent="0.25">
      <c r="A250" s="2" t="s">
        <v>6</v>
      </c>
      <c r="B250" s="3">
        <v>2223081</v>
      </c>
      <c r="C250" s="3">
        <v>2251130</v>
      </c>
      <c r="D250" s="3">
        <v>2872414</v>
      </c>
      <c r="E250" s="3">
        <v>3430416</v>
      </c>
      <c r="F250" s="3">
        <v>3590467</v>
      </c>
      <c r="G250" s="3">
        <v>3768703</v>
      </c>
      <c r="H250" s="3">
        <v>4056009</v>
      </c>
      <c r="I250" s="3">
        <v>4068216</v>
      </c>
      <c r="J250" s="3">
        <v>3803164</v>
      </c>
      <c r="K250" s="3">
        <v>3587245</v>
      </c>
      <c r="L250" s="3">
        <v>2907870</v>
      </c>
      <c r="M250" s="3">
        <v>2969088</v>
      </c>
      <c r="N250" s="5">
        <f>(M250/M279-1)*100</f>
        <v>11.878431804034296</v>
      </c>
      <c r="O250" s="3">
        <f t="shared" ref="O250:O254" si="92">SUM(B250:M250)</f>
        <v>39527803</v>
      </c>
      <c r="P250" s="5">
        <f>(O250/O279-1)*100</f>
        <v>14.95646025634243</v>
      </c>
    </row>
    <row r="251" spans="1:16" x14ac:dyDescent="0.25">
      <c r="A251" s="2" t="s">
        <v>7</v>
      </c>
      <c r="B251" s="3">
        <v>1838080</v>
      </c>
      <c r="C251" s="3">
        <v>1892539</v>
      </c>
      <c r="D251" s="3">
        <v>2336048</v>
      </c>
      <c r="E251" s="3">
        <v>2775133</v>
      </c>
      <c r="F251" s="3">
        <v>2928560</v>
      </c>
      <c r="G251" s="3">
        <v>3058708</v>
      </c>
      <c r="H251" s="3">
        <v>3245375</v>
      </c>
      <c r="I251" s="3">
        <v>3276714</v>
      </c>
      <c r="J251" s="3">
        <v>3067595</v>
      </c>
      <c r="K251" s="3">
        <v>2841240</v>
      </c>
      <c r="L251" s="3">
        <v>2375495</v>
      </c>
      <c r="M251" s="3">
        <v>2500147</v>
      </c>
      <c r="N251" s="5">
        <f t="shared" ref="N251:N254" si="93">(M251/M280-1)*100</f>
        <v>11.072425625834104</v>
      </c>
      <c r="O251" s="3">
        <f t="shared" si="92"/>
        <v>32135634</v>
      </c>
      <c r="P251" s="5">
        <f t="shared" ref="P251:P254" si="94">(O251/O280-1)*100</f>
        <v>16.644820317163123</v>
      </c>
    </row>
    <row r="252" spans="1:16" x14ac:dyDescent="0.25">
      <c r="A252" s="2" t="s">
        <v>8</v>
      </c>
      <c r="B252" s="3">
        <v>378516</v>
      </c>
      <c r="C252" s="3">
        <v>351360</v>
      </c>
      <c r="D252" s="3">
        <v>514572</v>
      </c>
      <c r="E252" s="3">
        <v>629788</v>
      </c>
      <c r="F252" s="3">
        <v>636666</v>
      </c>
      <c r="G252" s="3">
        <v>693782</v>
      </c>
      <c r="H252" s="3">
        <v>795202</v>
      </c>
      <c r="I252" s="3">
        <v>781952</v>
      </c>
      <c r="J252" s="3">
        <v>727448</v>
      </c>
      <c r="K252" s="3">
        <v>739288</v>
      </c>
      <c r="L252" s="3">
        <v>526968</v>
      </c>
      <c r="M252" s="3">
        <v>462104</v>
      </c>
      <c r="N252" s="5">
        <f t="shared" si="93"/>
        <v>16.687625309960662</v>
      </c>
      <c r="O252" s="3">
        <f t="shared" si="92"/>
        <v>7237646</v>
      </c>
      <c r="P252" s="5">
        <f t="shared" si="94"/>
        <v>7.6129396392426107</v>
      </c>
    </row>
    <row r="253" spans="1:16" x14ac:dyDescent="0.25">
      <c r="A253" s="2" t="s">
        <v>9</v>
      </c>
      <c r="B253" s="3">
        <v>21739</v>
      </c>
      <c r="C253" s="3">
        <v>20467</v>
      </c>
      <c r="D253" s="3">
        <v>24789</v>
      </c>
      <c r="E253" s="3">
        <v>27797</v>
      </c>
      <c r="F253" s="3">
        <v>29728</v>
      </c>
      <c r="G253" s="3">
        <v>29918</v>
      </c>
      <c r="H253" s="3">
        <v>31282</v>
      </c>
      <c r="I253" s="3">
        <v>30871</v>
      </c>
      <c r="J253" s="3">
        <v>29959</v>
      </c>
      <c r="K253" s="3">
        <v>28888</v>
      </c>
      <c r="L253" s="3">
        <v>24582</v>
      </c>
      <c r="M253" s="3">
        <v>24720</v>
      </c>
      <c r="N253" s="5">
        <f t="shared" si="93"/>
        <v>5.8627039527215041</v>
      </c>
      <c r="O253" s="3">
        <f t="shared" si="92"/>
        <v>324740</v>
      </c>
      <c r="P253" s="5">
        <f t="shared" si="94"/>
        <v>9.6772232485722078</v>
      </c>
    </row>
    <row r="254" spans="1:16" x14ac:dyDescent="0.25">
      <c r="A254" s="2" t="s">
        <v>10</v>
      </c>
      <c r="B254" s="7">
        <v>22564213.450000003</v>
      </c>
      <c r="C254" s="7">
        <v>21457316.879999999</v>
      </c>
      <c r="D254" s="7">
        <v>26549068.939999998</v>
      </c>
      <c r="E254" s="7">
        <v>24870274.109999999</v>
      </c>
      <c r="F254" s="7">
        <v>25084598.829999998</v>
      </c>
      <c r="G254" s="7">
        <v>23357682.91</v>
      </c>
      <c r="H254" s="7">
        <v>24596550.43</v>
      </c>
      <c r="I254" s="7">
        <v>24887647.920000002</v>
      </c>
      <c r="J254" s="7">
        <v>26163206.609999999</v>
      </c>
      <c r="K254" s="7">
        <v>28258522.59</v>
      </c>
      <c r="L254" s="7">
        <v>28170203.960000001</v>
      </c>
      <c r="M254" s="7">
        <v>24306985.280000001</v>
      </c>
      <c r="N254" s="5">
        <f t="shared" si="93"/>
        <v>-1.4321558762392939</v>
      </c>
      <c r="O254" s="7">
        <f t="shared" si="92"/>
        <v>300266271.91000009</v>
      </c>
      <c r="P254" s="5">
        <f t="shared" si="94"/>
        <v>-3.5859793114276006</v>
      </c>
    </row>
    <row r="257" spans="1:16" x14ac:dyDescent="0.25">
      <c r="B257" s="31">
        <v>2018</v>
      </c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</row>
    <row r="258" spans="1:16" x14ac:dyDescent="0.25">
      <c r="A258" s="1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 t="s">
        <v>20</v>
      </c>
      <c r="O258" s="18"/>
      <c r="P258" s="18" t="s">
        <v>20</v>
      </c>
    </row>
    <row r="259" spans="1:16" x14ac:dyDescent="0.25">
      <c r="A259" s="1"/>
      <c r="B259" s="17" t="s">
        <v>12</v>
      </c>
      <c r="C259" s="17" t="s">
        <v>13</v>
      </c>
      <c r="D259" s="17" t="s">
        <v>0</v>
      </c>
      <c r="E259" s="17" t="s">
        <v>14</v>
      </c>
      <c r="F259" s="17" t="s">
        <v>1</v>
      </c>
      <c r="G259" s="17" t="s">
        <v>2</v>
      </c>
      <c r="H259" s="17" t="s">
        <v>3</v>
      </c>
      <c r="I259" s="17" t="s">
        <v>15</v>
      </c>
      <c r="J259" s="17" t="s">
        <v>16</v>
      </c>
      <c r="K259" s="17" t="s">
        <v>17</v>
      </c>
      <c r="L259" s="17" t="s">
        <v>18</v>
      </c>
      <c r="M259" s="17" t="s">
        <v>19</v>
      </c>
      <c r="N259" s="17" t="s">
        <v>21</v>
      </c>
      <c r="O259" s="17" t="s">
        <v>4</v>
      </c>
      <c r="P259" s="17" t="s">
        <v>4</v>
      </c>
    </row>
    <row r="260" spans="1:16" x14ac:dyDescent="0.25">
      <c r="A260" s="32" t="s">
        <v>5</v>
      </c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</row>
    <row r="261" spans="1:16" x14ac:dyDescent="0.25">
      <c r="A261" s="2" t="s">
        <v>6</v>
      </c>
      <c r="B261" s="3">
        <v>1472161</v>
      </c>
      <c r="C261" s="3">
        <v>1483432</v>
      </c>
      <c r="D261" s="3">
        <v>1908514</v>
      </c>
      <c r="E261" s="3">
        <v>2167764</v>
      </c>
      <c r="F261" s="3">
        <v>2313306</v>
      </c>
      <c r="G261" s="3">
        <v>2494749</v>
      </c>
      <c r="H261" s="3">
        <v>2730440</v>
      </c>
      <c r="I261" s="3">
        <v>2783173</v>
      </c>
      <c r="J261" s="3">
        <v>2696340</v>
      </c>
      <c r="K261" s="3">
        <v>2583961</v>
      </c>
      <c r="L261" s="3">
        <v>2192658</v>
      </c>
      <c r="M261" s="3">
        <v>2210411</v>
      </c>
      <c r="N261" s="2">
        <v>25.8</v>
      </c>
      <c r="O261" s="3">
        <v>27037292</v>
      </c>
      <c r="P261" s="2">
        <v>10.8</v>
      </c>
    </row>
    <row r="262" spans="1:16" x14ac:dyDescent="0.25">
      <c r="A262" s="2" t="s">
        <v>7</v>
      </c>
      <c r="B262" s="3">
        <v>1108970</v>
      </c>
      <c r="C262" s="3">
        <v>1153295</v>
      </c>
      <c r="D262" s="3">
        <v>1435673</v>
      </c>
      <c r="E262" s="3">
        <v>1583842</v>
      </c>
      <c r="F262" s="3">
        <v>1713278</v>
      </c>
      <c r="G262" s="3">
        <v>1817229</v>
      </c>
      <c r="H262" s="3">
        <v>1979545</v>
      </c>
      <c r="I262" s="3">
        <v>2007564</v>
      </c>
      <c r="J262" s="3">
        <v>2005766</v>
      </c>
      <c r="K262" s="3">
        <v>1918296</v>
      </c>
      <c r="L262" s="3">
        <v>1728145</v>
      </c>
      <c r="M262" s="3">
        <v>1811980</v>
      </c>
      <c r="N262" s="2">
        <v>32.700000000000003</v>
      </c>
      <c r="O262" s="3">
        <v>20263501</v>
      </c>
      <c r="P262" s="2">
        <v>13.6</v>
      </c>
    </row>
    <row r="263" spans="1:16" x14ac:dyDescent="0.25">
      <c r="A263" s="2" t="s">
        <v>8</v>
      </c>
      <c r="B263" s="3">
        <v>354730</v>
      </c>
      <c r="C263" s="3">
        <v>322444</v>
      </c>
      <c r="D263" s="3">
        <v>463872</v>
      </c>
      <c r="E263" s="3">
        <v>576774</v>
      </c>
      <c r="F263" s="3">
        <v>594174</v>
      </c>
      <c r="G263" s="3">
        <v>669664</v>
      </c>
      <c r="H263" s="3">
        <v>740380</v>
      </c>
      <c r="I263" s="3">
        <v>766048</v>
      </c>
      <c r="J263" s="3">
        <v>682240</v>
      </c>
      <c r="K263" s="3">
        <v>658624</v>
      </c>
      <c r="L263" s="3">
        <v>457644</v>
      </c>
      <c r="M263" s="3">
        <v>392560</v>
      </c>
      <c r="N263" s="2">
        <v>2.4</v>
      </c>
      <c r="O263" s="3">
        <v>6679300</v>
      </c>
      <c r="P263" s="2">
        <v>3.7</v>
      </c>
    </row>
    <row r="264" spans="1:16" x14ac:dyDescent="0.25">
      <c r="A264" s="2" t="s">
        <v>9</v>
      </c>
      <c r="B264" s="3">
        <v>15758</v>
      </c>
      <c r="C264" s="3">
        <v>14882</v>
      </c>
      <c r="D264" s="3">
        <v>18032</v>
      </c>
      <c r="E264" s="3">
        <v>19565</v>
      </c>
      <c r="F264" s="3">
        <v>21050</v>
      </c>
      <c r="G264" s="3">
        <v>21548</v>
      </c>
      <c r="H264" s="3">
        <v>22404</v>
      </c>
      <c r="I264" s="3">
        <v>22725</v>
      </c>
      <c r="J264" s="3">
        <v>22428</v>
      </c>
      <c r="K264" s="3">
        <v>22684</v>
      </c>
      <c r="L264" s="3">
        <v>20256</v>
      </c>
      <c r="M264" s="3">
        <v>19671</v>
      </c>
      <c r="N264" s="2">
        <v>19.3</v>
      </c>
      <c r="O264" s="3">
        <v>241004</v>
      </c>
      <c r="P264" s="2">
        <v>7.3</v>
      </c>
    </row>
    <row r="265" spans="1:16" x14ac:dyDescent="0.25">
      <c r="A265" s="2" t="s">
        <v>10</v>
      </c>
      <c r="B265" s="7">
        <v>21846837.609999999</v>
      </c>
      <c r="C265" s="7">
        <v>20567238</v>
      </c>
      <c r="D265" s="7">
        <v>25691357.369999997</v>
      </c>
      <c r="E265" s="7">
        <v>25230134.66</v>
      </c>
      <c r="F265" s="7">
        <v>24019335.259999998</v>
      </c>
      <c r="G265" s="7">
        <v>25380901.990000002</v>
      </c>
      <c r="H265" s="7">
        <v>25493193.629999999</v>
      </c>
      <c r="I265" s="7">
        <v>24470793</v>
      </c>
      <c r="J265" s="7">
        <v>25675506.93</v>
      </c>
      <c r="K265" s="7">
        <v>27410802.100000001</v>
      </c>
      <c r="L265" s="7">
        <v>26288396.579999998</v>
      </c>
      <c r="M265" s="7">
        <v>23483878.170000002</v>
      </c>
      <c r="N265" s="2">
        <v>-4.0999999999999996</v>
      </c>
      <c r="O265" s="9">
        <f>SUM(B265:M265)</f>
        <v>295558375.30000001</v>
      </c>
      <c r="P265" s="2">
        <v>2.6</v>
      </c>
    </row>
    <row r="266" spans="1:16" x14ac:dyDescent="0.25">
      <c r="A266" s="32" t="s">
        <v>22</v>
      </c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</row>
    <row r="267" spans="1:16" x14ac:dyDescent="0.25">
      <c r="A267" s="2" t="s">
        <v>6</v>
      </c>
      <c r="B267" s="3">
        <v>351550</v>
      </c>
      <c r="C267" s="3">
        <v>349430</v>
      </c>
      <c r="D267" s="3">
        <v>471070</v>
      </c>
      <c r="E267" s="3">
        <v>591283</v>
      </c>
      <c r="F267" s="3">
        <v>643089</v>
      </c>
      <c r="G267" s="3">
        <v>663088</v>
      </c>
      <c r="H267" s="3">
        <v>756356</v>
      </c>
      <c r="I267" s="3">
        <v>759547</v>
      </c>
      <c r="J267" s="3">
        <v>706814</v>
      </c>
      <c r="K267" s="3">
        <v>646559</v>
      </c>
      <c r="L267" s="3">
        <v>453563</v>
      </c>
      <c r="M267" s="3">
        <v>414418</v>
      </c>
      <c r="N267" s="2">
        <v>9.8000000000000007</v>
      </c>
      <c r="O267" s="3">
        <v>6808177</v>
      </c>
      <c r="P267" s="2">
        <v>13.2</v>
      </c>
    </row>
    <row r="268" spans="1:16" x14ac:dyDescent="0.25">
      <c r="A268" s="2" t="s">
        <v>7</v>
      </c>
      <c r="B268" s="3">
        <v>349478</v>
      </c>
      <c r="C268" s="3">
        <v>348561</v>
      </c>
      <c r="D268" s="3">
        <v>469094</v>
      </c>
      <c r="E268" s="3">
        <v>587009</v>
      </c>
      <c r="F268" s="3">
        <v>639491</v>
      </c>
      <c r="G268" s="3">
        <v>659223</v>
      </c>
      <c r="H268" s="3">
        <v>750295</v>
      </c>
      <c r="I268" s="3">
        <v>752537</v>
      </c>
      <c r="J268" s="3">
        <v>701405</v>
      </c>
      <c r="K268" s="3">
        <v>639915</v>
      </c>
      <c r="L268" s="3">
        <v>450656</v>
      </c>
      <c r="M268" s="3">
        <v>410960</v>
      </c>
      <c r="N268" s="2">
        <v>9.6</v>
      </c>
      <c r="O268" s="3">
        <v>6760181</v>
      </c>
      <c r="P268" s="2">
        <v>13.1</v>
      </c>
    </row>
    <row r="269" spans="1:16" x14ac:dyDescent="0.25">
      <c r="A269" s="2" t="s">
        <v>8</v>
      </c>
      <c r="B269" s="3">
        <v>2072</v>
      </c>
      <c r="C269" s="3">
        <v>806</v>
      </c>
      <c r="D269" s="3">
        <v>1976</v>
      </c>
      <c r="E269" s="3">
        <v>4274</v>
      </c>
      <c r="F269" s="3">
        <v>3474</v>
      </c>
      <c r="G269" s="3">
        <v>3678</v>
      </c>
      <c r="H269" s="3">
        <v>5720</v>
      </c>
      <c r="I269" s="3">
        <v>6696</v>
      </c>
      <c r="J269" s="3">
        <v>4914</v>
      </c>
      <c r="K269" s="3">
        <v>6554</v>
      </c>
      <c r="L269" s="3">
        <v>2712</v>
      </c>
      <c r="M269" s="3">
        <v>3458</v>
      </c>
      <c r="N269" s="2">
        <v>38.299999999999997</v>
      </c>
      <c r="O269" s="3">
        <v>46328</v>
      </c>
      <c r="P269" s="2">
        <v>59.2</v>
      </c>
    </row>
    <row r="270" spans="1:16" x14ac:dyDescent="0.25">
      <c r="A270" s="2" t="s">
        <v>9</v>
      </c>
      <c r="B270" s="3">
        <v>2909</v>
      </c>
      <c r="C270" s="3">
        <v>2622</v>
      </c>
      <c r="D270" s="3">
        <v>3400</v>
      </c>
      <c r="E270" s="3">
        <v>4319</v>
      </c>
      <c r="F270" s="3">
        <v>4674</v>
      </c>
      <c r="G270" s="3">
        <v>4685</v>
      </c>
      <c r="H270" s="3">
        <v>5076</v>
      </c>
      <c r="I270" s="3">
        <v>5072</v>
      </c>
      <c r="J270" s="3">
        <v>4766</v>
      </c>
      <c r="K270" s="3">
        <v>4580</v>
      </c>
      <c r="L270" s="3">
        <v>3357</v>
      </c>
      <c r="M270" s="3">
        <v>3270</v>
      </c>
      <c r="N270" s="2">
        <v>8.6</v>
      </c>
      <c r="O270" s="3">
        <v>48737</v>
      </c>
      <c r="P270" s="2">
        <v>13.4</v>
      </c>
    </row>
    <row r="271" spans="1:16" x14ac:dyDescent="0.25">
      <c r="A271" s="2" t="s">
        <v>10</v>
      </c>
      <c r="B271" s="7">
        <v>1185572</v>
      </c>
      <c r="C271" s="7">
        <v>1242394</v>
      </c>
      <c r="D271" s="7">
        <v>1478166</v>
      </c>
      <c r="E271" s="7">
        <v>1271843</v>
      </c>
      <c r="F271" s="7">
        <v>1434957</v>
      </c>
      <c r="G271" s="7">
        <v>1285663</v>
      </c>
      <c r="H271" s="7">
        <v>1359777</v>
      </c>
      <c r="I271" s="7">
        <v>1399231</v>
      </c>
      <c r="J271" s="7">
        <v>1174278</v>
      </c>
      <c r="K271" s="7">
        <v>1421030</v>
      </c>
      <c r="L271" s="7">
        <v>1392150</v>
      </c>
      <c r="M271" s="7">
        <v>1170954</v>
      </c>
      <c r="N271" s="2">
        <v>1.4</v>
      </c>
      <c r="O271" s="9">
        <f>SUM(B271:M271)</f>
        <v>15816015</v>
      </c>
      <c r="P271" s="2">
        <v>8.1999999999999993</v>
      </c>
    </row>
    <row r="272" spans="1:16" x14ac:dyDescent="0.25">
      <c r="A272" s="32" t="s">
        <v>23</v>
      </c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</row>
    <row r="273" spans="1:16" x14ac:dyDescent="0.25">
      <c r="A273" s="2" t="s">
        <v>6</v>
      </c>
      <c r="B273" s="3">
        <v>29477</v>
      </c>
      <c r="C273" s="3">
        <v>29240</v>
      </c>
      <c r="D273" s="3">
        <v>32915</v>
      </c>
      <c r="E273" s="3">
        <v>35181</v>
      </c>
      <c r="F273" s="3">
        <v>33344</v>
      </c>
      <c r="G273" s="3">
        <v>52528</v>
      </c>
      <c r="H273" s="3">
        <v>89666</v>
      </c>
      <c r="I273" s="3">
        <v>88857</v>
      </c>
      <c r="J273" s="3">
        <v>54244</v>
      </c>
      <c r="K273" s="3">
        <v>33790</v>
      </c>
      <c r="L273" s="3">
        <v>30236</v>
      </c>
      <c r="M273" s="3">
        <v>29023</v>
      </c>
      <c r="N273" s="2">
        <v>-5.4</v>
      </c>
      <c r="O273" s="3">
        <v>539552</v>
      </c>
      <c r="P273" s="2">
        <v>9.1</v>
      </c>
    </row>
    <row r="274" spans="1:16" x14ac:dyDescent="0.25">
      <c r="A274" s="2" t="s">
        <v>7</v>
      </c>
      <c r="B274" s="3">
        <v>27900</v>
      </c>
      <c r="C274" s="3">
        <v>27805</v>
      </c>
      <c r="D274" s="3">
        <v>31508</v>
      </c>
      <c r="E274" s="3">
        <v>34226</v>
      </c>
      <c r="F274" s="3">
        <v>32477</v>
      </c>
      <c r="G274" s="3">
        <v>51418</v>
      </c>
      <c r="H274" s="3">
        <v>88955</v>
      </c>
      <c r="I274" s="3">
        <v>88234</v>
      </c>
      <c r="J274" s="3">
        <v>53430</v>
      </c>
      <c r="K274" s="3">
        <v>32630</v>
      </c>
      <c r="L274" s="3">
        <v>28757</v>
      </c>
      <c r="M274" s="3">
        <v>27976</v>
      </c>
      <c r="N274" s="2">
        <v>-4.5999999999999996</v>
      </c>
      <c r="O274" s="3">
        <v>526306</v>
      </c>
      <c r="P274" s="2">
        <v>9.3000000000000007</v>
      </c>
    </row>
    <row r="275" spans="1:16" x14ac:dyDescent="0.25">
      <c r="A275" s="2" t="s">
        <v>8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/>
      <c r="O275" s="3">
        <v>0</v>
      </c>
      <c r="P275" s="2"/>
    </row>
    <row r="276" spans="1:16" x14ac:dyDescent="0.25">
      <c r="A276" s="2" t="s">
        <v>9</v>
      </c>
      <c r="B276" s="2">
        <v>423</v>
      </c>
      <c r="C276" s="2">
        <v>404</v>
      </c>
      <c r="D276" s="2">
        <v>455</v>
      </c>
      <c r="E276" s="2">
        <v>475</v>
      </c>
      <c r="F276" s="2">
        <v>475</v>
      </c>
      <c r="G276" s="2">
        <v>599</v>
      </c>
      <c r="H276" s="2">
        <v>776</v>
      </c>
      <c r="I276" s="2">
        <v>796</v>
      </c>
      <c r="J276" s="2">
        <v>621</v>
      </c>
      <c r="K276" s="2">
        <v>475</v>
      </c>
      <c r="L276" s="2">
        <v>426</v>
      </c>
      <c r="M276" s="2">
        <v>410</v>
      </c>
      <c r="N276" s="2">
        <v>-2.6</v>
      </c>
      <c r="O276" s="3">
        <v>6346</v>
      </c>
      <c r="P276" s="2">
        <v>0.7</v>
      </c>
    </row>
    <row r="277" spans="1:16" x14ac:dyDescent="0.25">
      <c r="A277" s="2" t="s">
        <v>10</v>
      </c>
      <c r="B277" s="7">
        <v>3984</v>
      </c>
      <c r="C277" s="7">
        <v>3884</v>
      </c>
      <c r="D277" s="7">
        <v>5278</v>
      </c>
      <c r="E277" s="7">
        <v>7948</v>
      </c>
      <c r="F277" s="7">
        <v>4667</v>
      </c>
      <c r="G277" s="7">
        <v>5182</v>
      </c>
      <c r="H277" s="7">
        <v>6834</v>
      </c>
      <c r="I277" s="7">
        <v>3041</v>
      </c>
      <c r="J277" s="7">
        <v>3635</v>
      </c>
      <c r="K277" s="7">
        <v>5990</v>
      </c>
      <c r="L277" s="7">
        <v>4081</v>
      </c>
      <c r="M277" s="7">
        <v>5325</v>
      </c>
      <c r="N277" s="2">
        <v>74.5</v>
      </c>
      <c r="O277" s="9">
        <f>SUM(B277:M277)</f>
        <v>59849</v>
      </c>
      <c r="P277" s="2">
        <v>45.1</v>
      </c>
    </row>
    <row r="278" spans="1:16" x14ac:dyDescent="0.25">
      <c r="A278" s="32" t="s">
        <v>11</v>
      </c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</row>
    <row r="279" spans="1:16" x14ac:dyDescent="0.25">
      <c r="A279" s="2" t="s">
        <v>6</v>
      </c>
      <c r="B279" s="3">
        <v>1853188</v>
      </c>
      <c r="C279" s="3">
        <v>1862102</v>
      </c>
      <c r="D279" s="3">
        <v>2412499</v>
      </c>
      <c r="E279" s="3">
        <v>2794228</v>
      </c>
      <c r="F279" s="3">
        <v>2989739</v>
      </c>
      <c r="G279" s="3">
        <v>3210365</v>
      </c>
      <c r="H279" s="3">
        <v>3576462</v>
      </c>
      <c r="I279" s="3">
        <v>3631577</v>
      </c>
      <c r="J279" s="3">
        <v>3457398</v>
      </c>
      <c r="K279" s="3">
        <v>3264310</v>
      </c>
      <c r="L279" s="3">
        <v>2676457</v>
      </c>
      <c r="M279" s="3">
        <v>2653852</v>
      </c>
      <c r="N279" s="2">
        <v>22.5</v>
      </c>
      <c r="O279" s="3">
        <v>34385021</v>
      </c>
      <c r="P279" s="2">
        <v>11.3</v>
      </c>
    </row>
    <row r="280" spans="1:16" x14ac:dyDescent="0.25">
      <c r="A280" s="2" t="s">
        <v>7</v>
      </c>
      <c r="B280" s="3">
        <v>1486348</v>
      </c>
      <c r="C280" s="3">
        <v>1529661</v>
      </c>
      <c r="D280" s="3">
        <v>1936275</v>
      </c>
      <c r="E280" s="3">
        <v>2205077</v>
      </c>
      <c r="F280" s="3">
        <v>2385246</v>
      </c>
      <c r="G280" s="3">
        <v>2527870</v>
      </c>
      <c r="H280" s="3">
        <v>2818795</v>
      </c>
      <c r="I280" s="3">
        <v>2848335</v>
      </c>
      <c r="J280" s="3">
        <v>2760601</v>
      </c>
      <c r="K280" s="3">
        <v>2590841</v>
      </c>
      <c r="L280" s="3">
        <v>2207558</v>
      </c>
      <c r="M280" s="3">
        <v>2250916</v>
      </c>
      <c r="N280" s="2">
        <v>27.2</v>
      </c>
      <c r="O280" s="3">
        <v>27549988</v>
      </c>
      <c r="P280" s="2">
        <v>13.4</v>
      </c>
    </row>
    <row r="281" spans="1:16" x14ac:dyDescent="0.25">
      <c r="A281" s="2" t="s">
        <v>8</v>
      </c>
      <c r="B281" s="3">
        <v>356802</v>
      </c>
      <c r="C281" s="3">
        <v>323250</v>
      </c>
      <c r="D281" s="3">
        <v>465848</v>
      </c>
      <c r="E281" s="3">
        <v>581048</v>
      </c>
      <c r="F281" s="3">
        <v>597648</v>
      </c>
      <c r="G281" s="3">
        <v>673342</v>
      </c>
      <c r="H281" s="3">
        <v>746100</v>
      </c>
      <c r="I281" s="3">
        <v>772744</v>
      </c>
      <c r="J281" s="3">
        <v>687154</v>
      </c>
      <c r="K281" s="3">
        <v>665178</v>
      </c>
      <c r="L281" s="3">
        <v>460356</v>
      </c>
      <c r="M281" s="3">
        <v>396018</v>
      </c>
      <c r="N281" s="2">
        <v>2.7</v>
      </c>
      <c r="O281" s="3">
        <v>6725628</v>
      </c>
      <c r="P281" s="2">
        <v>3.9</v>
      </c>
    </row>
    <row r="282" spans="1:16" x14ac:dyDescent="0.25">
      <c r="A282" s="2" t="s">
        <v>9</v>
      </c>
      <c r="B282" s="3">
        <v>19090</v>
      </c>
      <c r="C282" s="3">
        <v>17908</v>
      </c>
      <c r="D282" s="3">
        <v>21887</v>
      </c>
      <c r="E282" s="3">
        <v>24359</v>
      </c>
      <c r="F282" s="3">
        <v>26199</v>
      </c>
      <c r="G282" s="3">
        <v>26832</v>
      </c>
      <c r="H282" s="3">
        <v>28256</v>
      </c>
      <c r="I282" s="3">
        <v>28593</v>
      </c>
      <c r="J282" s="3">
        <v>27815</v>
      </c>
      <c r="K282" s="3">
        <v>27739</v>
      </c>
      <c r="L282" s="3">
        <v>24039</v>
      </c>
      <c r="M282" s="3">
        <v>23351</v>
      </c>
      <c r="N282" s="2">
        <v>17.2</v>
      </c>
      <c r="O282" s="3">
        <v>296087</v>
      </c>
      <c r="P282" s="2">
        <v>8.1</v>
      </c>
    </row>
    <row r="283" spans="1:16" x14ac:dyDescent="0.25">
      <c r="A283" s="2" t="s">
        <v>10</v>
      </c>
      <c r="B283" s="7">
        <v>23036393.609999999</v>
      </c>
      <c r="C283" s="7">
        <v>21813516</v>
      </c>
      <c r="D283" s="7">
        <v>27174801.369999997</v>
      </c>
      <c r="E283" s="7">
        <v>26509925.66</v>
      </c>
      <c r="F283" s="7">
        <v>25458959.259999998</v>
      </c>
      <c r="G283" s="7">
        <v>26671746.990000002</v>
      </c>
      <c r="H283" s="7">
        <v>26859804.629999999</v>
      </c>
      <c r="I283" s="7">
        <v>25873065</v>
      </c>
      <c r="J283" s="7">
        <v>26853419.93</v>
      </c>
      <c r="K283" s="7">
        <v>28837822.100000001</v>
      </c>
      <c r="L283" s="7">
        <v>27684627.579999998</v>
      </c>
      <c r="M283" s="7">
        <v>24660157.170000002</v>
      </c>
      <c r="N283" s="2">
        <v>-3.8</v>
      </c>
      <c r="O283" s="9">
        <f>SUM(B283:M283)</f>
        <v>311434239.30000001</v>
      </c>
      <c r="P283" s="2">
        <v>2.9</v>
      </c>
    </row>
  </sheetData>
  <mergeCells count="45">
    <mergeCell ref="B71:P71"/>
    <mergeCell ref="A74:P74"/>
    <mergeCell ref="A81:P81"/>
    <mergeCell ref="A88:P88"/>
    <mergeCell ref="A95:P95"/>
    <mergeCell ref="A128:P128"/>
    <mergeCell ref="B104:P104"/>
    <mergeCell ref="A107:P107"/>
    <mergeCell ref="A114:P114"/>
    <mergeCell ref="A121:P121"/>
    <mergeCell ref="A161:P161"/>
    <mergeCell ref="B137:P137"/>
    <mergeCell ref="A140:P140"/>
    <mergeCell ref="A147:P147"/>
    <mergeCell ref="A154:P154"/>
    <mergeCell ref="A260:P260"/>
    <mergeCell ref="A266:P266"/>
    <mergeCell ref="A272:P272"/>
    <mergeCell ref="A278:P278"/>
    <mergeCell ref="A231:P231"/>
    <mergeCell ref="A237:P237"/>
    <mergeCell ref="A243:P243"/>
    <mergeCell ref="A249:P249"/>
    <mergeCell ref="B257:P257"/>
    <mergeCell ref="B199:P199"/>
    <mergeCell ref="B228:P228"/>
    <mergeCell ref="A202:P202"/>
    <mergeCell ref="A208:P208"/>
    <mergeCell ref="A214:P214"/>
    <mergeCell ref="A220:P220"/>
    <mergeCell ref="B170:P170"/>
    <mergeCell ref="A173:P173"/>
    <mergeCell ref="A179:P179"/>
    <mergeCell ref="A185:P185"/>
    <mergeCell ref="A191:P191"/>
    <mergeCell ref="B38:P38"/>
    <mergeCell ref="A41:P41"/>
    <mergeCell ref="A48:P48"/>
    <mergeCell ref="A55:P55"/>
    <mergeCell ref="A62:P62"/>
    <mergeCell ref="B5:P5"/>
    <mergeCell ref="A8:P8"/>
    <mergeCell ref="A15:P15"/>
    <mergeCell ref="A22:P22"/>
    <mergeCell ref="A29:P29"/>
  </mergeCells>
  <conditionalFormatting sqref="N9:N14">
    <cfRule type="cellIs" dxfId="321" priority="29" operator="lessThan">
      <formula>0</formula>
    </cfRule>
    <cfRule type="cellIs" dxfId="320" priority="30" operator="greaterThan">
      <formula>0</formula>
    </cfRule>
  </conditionalFormatting>
  <conditionalFormatting sqref="N16:N21">
    <cfRule type="cellIs" dxfId="319" priority="13" operator="lessThan">
      <formula>0</formula>
    </cfRule>
    <cfRule type="cellIs" dxfId="318" priority="14" operator="greaterThan">
      <formula>0</formula>
    </cfRule>
  </conditionalFormatting>
  <conditionalFormatting sqref="N23:N28">
    <cfRule type="cellIs" dxfId="317" priority="11" operator="lessThan">
      <formula>0</formula>
    </cfRule>
    <cfRule type="cellIs" dxfId="316" priority="12" operator="greaterThan">
      <formula>0</formula>
    </cfRule>
  </conditionalFormatting>
  <conditionalFormatting sqref="N30:N35">
    <cfRule type="cellIs" dxfId="315" priority="9" operator="lessThan">
      <formula>0</formula>
    </cfRule>
    <cfRule type="cellIs" dxfId="314" priority="10" operator="greaterThan">
      <formula>0</formula>
    </cfRule>
  </conditionalFormatting>
  <conditionalFormatting sqref="N42:N47">
    <cfRule type="cellIs" dxfId="313" priority="68" operator="greaterThan">
      <formula>0</formula>
    </cfRule>
    <cfRule type="cellIs" dxfId="312" priority="67" operator="lessThan">
      <formula>0</formula>
    </cfRule>
  </conditionalFormatting>
  <conditionalFormatting sqref="N49:N54">
    <cfRule type="cellIs" dxfId="311" priority="51" operator="lessThan">
      <formula>0</formula>
    </cfRule>
    <cfRule type="cellIs" dxfId="310" priority="52" operator="greaterThan">
      <formula>0</formula>
    </cfRule>
  </conditionalFormatting>
  <conditionalFormatting sqref="N56:N61">
    <cfRule type="cellIs" dxfId="309" priority="49" operator="lessThan">
      <formula>0</formula>
    </cfRule>
    <cfRule type="cellIs" dxfId="308" priority="50" operator="greaterThan">
      <formula>0</formula>
    </cfRule>
  </conditionalFormatting>
  <conditionalFormatting sqref="N63:N68">
    <cfRule type="cellIs" dxfId="307" priority="47" operator="lessThan">
      <formula>0</formula>
    </cfRule>
    <cfRule type="cellIs" dxfId="306" priority="48" operator="greaterThan">
      <formula>0</formula>
    </cfRule>
  </conditionalFormatting>
  <conditionalFormatting sqref="N75:N80">
    <cfRule type="cellIs" dxfId="305" priority="95" operator="lessThan">
      <formula>0</formula>
    </cfRule>
    <cfRule type="cellIs" dxfId="304" priority="96" operator="greaterThan">
      <formula>0</formula>
    </cfRule>
  </conditionalFormatting>
  <conditionalFormatting sqref="N82:N87">
    <cfRule type="cellIs" dxfId="303" priority="80" operator="greaterThan">
      <formula>0</formula>
    </cfRule>
    <cfRule type="cellIs" dxfId="302" priority="79" operator="lessThan">
      <formula>0</formula>
    </cfRule>
  </conditionalFormatting>
  <conditionalFormatting sqref="N89:N94">
    <cfRule type="cellIs" dxfId="301" priority="78" operator="greaterThan">
      <formula>0</formula>
    </cfRule>
    <cfRule type="cellIs" dxfId="300" priority="77" operator="lessThan">
      <formula>0</formula>
    </cfRule>
  </conditionalFormatting>
  <conditionalFormatting sqref="N96:N101">
    <cfRule type="cellIs" dxfId="299" priority="76" operator="greaterThan">
      <formula>0</formula>
    </cfRule>
    <cfRule type="cellIs" dxfId="298" priority="75" operator="lessThan">
      <formula>0</formula>
    </cfRule>
  </conditionalFormatting>
  <conditionalFormatting sqref="N108:N113">
    <cfRule type="cellIs" dxfId="297" priority="278" operator="greaterThan">
      <formula>0</formula>
    </cfRule>
    <cfRule type="cellIs" dxfId="296" priority="277" operator="lessThan">
      <formula>0</formula>
    </cfRule>
  </conditionalFormatting>
  <conditionalFormatting sqref="N115:N120">
    <cfRule type="cellIs" dxfId="295" priority="107" operator="lessThan">
      <formula>0</formula>
    </cfRule>
    <cfRule type="cellIs" dxfId="294" priority="108" operator="greaterThan">
      <formula>0</formula>
    </cfRule>
  </conditionalFormatting>
  <conditionalFormatting sqref="N122:N127">
    <cfRule type="cellIs" dxfId="293" priority="105" operator="lessThan">
      <formula>0</formula>
    </cfRule>
    <cfRule type="cellIs" dxfId="292" priority="106" operator="greaterThan">
      <formula>0</formula>
    </cfRule>
  </conditionalFormatting>
  <conditionalFormatting sqref="N129:N134">
    <cfRule type="cellIs" dxfId="291" priority="104" operator="greaterThan">
      <formula>0</formula>
    </cfRule>
    <cfRule type="cellIs" dxfId="290" priority="103" operator="lessThan">
      <formula>0</formula>
    </cfRule>
  </conditionalFormatting>
  <conditionalFormatting sqref="N141:N146">
    <cfRule type="cellIs" dxfId="289" priority="254" operator="greaterThan">
      <formula>0</formula>
    </cfRule>
    <cfRule type="cellIs" dxfId="288" priority="253" operator="lessThan">
      <formula>0</formula>
    </cfRule>
  </conditionalFormatting>
  <conditionalFormatting sqref="N148:N153">
    <cfRule type="cellIs" dxfId="287" priority="305" operator="lessThan">
      <formula>0</formula>
    </cfRule>
    <cfRule type="cellIs" dxfId="286" priority="306" operator="greaterThan">
      <formula>0</formula>
    </cfRule>
  </conditionalFormatting>
  <conditionalFormatting sqref="N155:N160">
    <cfRule type="cellIs" dxfId="285" priority="304" operator="greaterThan">
      <formula>0</formula>
    </cfRule>
    <cfRule type="cellIs" dxfId="284" priority="303" operator="lessThan">
      <formula>0</formula>
    </cfRule>
  </conditionalFormatting>
  <conditionalFormatting sqref="N162:N167">
    <cfRule type="cellIs" dxfId="283" priority="236" operator="greaterThan">
      <formula>0</formula>
    </cfRule>
    <cfRule type="cellIs" dxfId="282" priority="235" operator="lessThan">
      <formula>0</formula>
    </cfRule>
  </conditionalFormatting>
  <conditionalFormatting sqref="N174:N178">
    <cfRule type="cellIs" dxfId="281" priority="604" operator="greaterThan">
      <formula>0</formula>
    </cfRule>
    <cfRule type="cellIs" dxfId="280" priority="603" operator="lessThan">
      <formula>0</formula>
    </cfRule>
  </conditionalFormatting>
  <conditionalFormatting sqref="N180:N184">
    <cfRule type="cellIs" dxfId="279" priority="467" operator="lessThan">
      <formula>0</formula>
    </cfRule>
    <cfRule type="cellIs" dxfId="278" priority="468" operator="greaterThan">
      <formula>0</formula>
    </cfRule>
  </conditionalFormatting>
  <conditionalFormatting sqref="N186:N190">
    <cfRule type="cellIs" dxfId="277" priority="466" operator="greaterThan">
      <formula>0</formula>
    </cfRule>
    <cfRule type="cellIs" dxfId="276" priority="465" operator="lessThan">
      <formula>0</formula>
    </cfRule>
  </conditionalFormatting>
  <conditionalFormatting sqref="N192:N196">
    <cfRule type="cellIs" dxfId="275" priority="463" operator="lessThan">
      <formula>0</formula>
    </cfRule>
    <cfRule type="cellIs" dxfId="274" priority="464" operator="greaterThan">
      <formula>0</formula>
    </cfRule>
  </conditionalFormatting>
  <conditionalFormatting sqref="N203:N207">
    <cfRule type="cellIs" dxfId="273" priority="768" operator="greaterThan">
      <formula>0</formula>
    </cfRule>
    <cfRule type="cellIs" dxfId="272" priority="767" operator="lessThan">
      <formula>0</formula>
    </cfRule>
  </conditionalFormatting>
  <conditionalFormatting sqref="N209:N213 AD209:AD213 AT209:AT213 BJ209:BJ213 BZ209:BZ213 CP209:CP213 DF209:DF213 DV209:DV213 EL209:EL213 FB209:FB213 FR209:FR213 GH209:GH213 GX209:GX213 HN209:HN213 ID209:ID213 IT209:IT213 JJ209:JJ213 JZ209:JZ213 KP209:KP213 LF209:LF213 LV209:LV213 ML209:ML213 NB209:NB213 NR209:NR213 OH209:OH213 OX209:OX213 PN209:PN213 QD209:QD213 QT209:QT213 RJ209:RJ213 RZ209:RZ213 SP209:SP213 TF209:TF213 TV209:TV213 UL209:UL213 VB209:VB213 VR209:VR213 WH209:WH213 WX209:WX213 XN209:XN213 YD209:YD213 YT209:YT213 ZJ209:ZJ213 ZZ209:ZZ213 AAP209:AAP213 ABF209:ABF213 ABV209:ABV213 ACL209:ACL213 ADB209:ADB213 ADR209:ADR213 AEH209:AEH213 AEX209:AEX213 AFN209:AFN213 AGD209:AGD213 AGT209:AGT213 AHJ209:AHJ213 AHZ209:AHZ213 AIP209:AIP213 AJF209:AJF213 AJV209:AJV213 AKL209:AKL213 ALB209:ALB213 ALR209:ALR213 AMH209:AMH213 AMX209:AMX213 ANN209:ANN213 AOD209:AOD213 AOT209:AOT213 APJ209:APJ213 APZ209:APZ213 AQP209:AQP213 ARF209:ARF213 ARV209:ARV213 ASL209:ASL213 ATB209:ATB213 ATR209:ATR213 AUH209:AUH213 AUX209:AUX213 AVN209:AVN213 AWD209:AWD213 AWT209:AWT213 AXJ209:AXJ213 AXZ209:AXZ213 AYP209:AYP213 AZF209:AZF213 AZV209:AZV213 BAL209:BAL213 BBB209:BBB213 BBR209:BBR213 BCH209:BCH213 BCX209:BCX213 BDN209:BDN213 BED209:BED213 BET209:BET213 BFJ209:BFJ213 BFZ209:BFZ213 BGP209:BGP213 BHF209:BHF213 BHV209:BHV213 BIL209:BIL213 BJB209:BJB213 BJR209:BJR213 BKH209:BKH213 BKX209:BKX213 BLN209:BLN213 BMD209:BMD213 BMT209:BMT213 BNJ209:BNJ213 BNZ209:BNZ213 BOP209:BOP213 BPF209:BPF213 BPV209:BPV213 BQL209:BQL213 BRB209:BRB213 BRR209:BRR213 BSH209:BSH213 BSX209:BSX213 BTN209:BTN213 BUD209:BUD213 BUT209:BUT213 BVJ209:BVJ213 BVZ209:BVZ213 BWP209:BWP213 BXF209:BXF213 BXV209:BXV213 BYL209:BYL213 BZB209:BZB213 BZR209:BZR213 CAH209:CAH213 CAX209:CAX213 CBN209:CBN213 CCD209:CCD213 CCT209:CCT213 CDJ209:CDJ213 CDZ209:CDZ213 CEP209:CEP213 CFF209:CFF213 CFV209:CFV213 CGL209:CGL213 CHB209:CHB213 CHR209:CHR213 CIH209:CIH213 CIX209:CIX213 CJN209:CJN213 CKD209:CKD213 CKT209:CKT213 CLJ209:CLJ213 CLZ209:CLZ213 CMP209:CMP213 CNF209:CNF213 CNV209:CNV213 COL209:COL213 CPB209:CPB213 CPR209:CPR213 CQH209:CQH213 CQX209:CQX213 CRN209:CRN213 CSD209:CSD213 CST209:CST213 CTJ209:CTJ213 CTZ209:CTZ213 CUP209:CUP213 CVF209:CVF213 CVV209:CVV213 CWL209:CWL213 CXB209:CXB213 CXR209:CXR213 CYH209:CYH213 CYX209:CYX213 CZN209:CZN213 DAD209:DAD213 DAT209:DAT213 DBJ209:DBJ213 DBZ209:DBZ213 DCP209:DCP213 DDF209:DDF213 DDV209:DDV213 DEL209:DEL213 DFB209:DFB213 DFR209:DFR213 DGH209:DGH213 DGX209:DGX213 DHN209:DHN213 DID209:DID213 DIT209:DIT213 DJJ209:DJJ213 DJZ209:DJZ213 DKP209:DKP213 DLF209:DLF213 DLV209:DLV213 DML209:DML213 DNB209:DNB213 DNR209:DNR213 DOH209:DOH213 DOX209:DOX213 DPN209:DPN213 DQD209:DQD213 DQT209:DQT213 DRJ209:DRJ213 DRZ209:DRZ213 DSP209:DSP213 DTF209:DTF213 DTV209:DTV213 DUL209:DUL213 DVB209:DVB213 DVR209:DVR213 DWH209:DWH213 DWX209:DWX213 DXN209:DXN213 DYD209:DYD213 DYT209:DYT213 DZJ209:DZJ213 DZZ209:DZZ213 EAP209:EAP213 EBF209:EBF213 EBV209:EBV213 ECL209:ECL213 EDB209:EDB213 EDR209:EDR213 EEH209:EEH213 EEX209:EEX213 EFN209:EFN213 EGD209:EGD213 EGT209:EGT213 EHJ209:EHJ213 EHZ209:EHZ213 EIP209:EIP213 EJF209:EJF213 EJV209:EJV213 EKL209:EKL213 ELB209:ELB213 ELR209:ELR213 EMH209:EMH213 EMX209:EMX213 ENN209:ENN213 EOD209:EOD213 EOT209:EOT213 EPJ209:EPJ213 EPZ209:EPZ213 EQP209:EQP213 ERF209:ERF213 ERV209:ERV213 ESL209:ESL213 ETB209:ETB213 ETR209:ETR213 EUH209:EUH213 EUX209:EUX213 EVN209:EVN213 EWD209:EWD213 EWT209:EWT213 EXJ209:EXJ213 EXZ209:EXZ213 EYP209:EYP213 EZF209:EZF213 EZV209:EZV213 FAL209:FAL213 FBB209:FBB213 FBR209:FBR213 FCH209:FCH213 FCX209:FCX213 FDN209:FDN213 FED209:FED213 FET209:FET213 FFJ209:FFJ213 FFZ209:FFZ213 FGP209:FGP213 FHF209:FHF213 FHV209:FHV213 FIL209:FIL213 FJB209:FJB213 FJR209:FJR213 FKH209:FKH213 FKX209:FKX213 FLN209:FLN213 FMD209:FMD213 FMT209:FMT213 FNJ209:FNJ213 FNZ209:FNZ213 FOP209:FOP213 FPF209:FPF213 FPV209:FPV213 FQL209:FQL213 FRB209:FRB213 FRR209:FRR213 FSH209:FSH213 FSX209:FSX213 FTN209:FTN213 FUD209:FUD213 FUT209:FUT213 FVJ209:FVJ213 FVZ209:FVZ213 FWP209:FWP213 FXF209:FXF213 FXV209:FXV213 FYL209:FYL213 FZB209:FZB213 FZR209:FZR213 GAH209:GAH213 GAX209:GAX213 GBN209:GBN213 GCD209:GCD213 GCT209:GCT213 GDJ209:GDJ213 GDZ209:GDZ213 GEP209:GEP213 GFF209:GFF213 GFV209:GFV213 GGL209:GGL213 GHB209:GHB213 GHR209:GHR213 GIH209:GIH213 GIX209:GIX213 GJN209:GJN213 GKD209:GKD213 GKT209:GKT213 GLJ209:GLJ213 GLZ209:GLZ213 GMP209:GMP213 GNF209:GNF213 GNV209:GNV213 GOL209:GOL213 GPB209:GPB213 GPR209:GPR213 GQH209:GQH213 GQX209:GQX213 GRN209:GRN213 GSD209:GSD213 GST209:GST213 GTJ209:GTJ213 GTZ209:GTZ213 GUP209:GUP213 GVF209:GVF213 GVV209:GVV213 GWL209:GWL213 GXB209:GXB213 GXR209:GXR213 GYH209:GYH213 GYX209:GYX213 GZN209:GZN213 HAD209:HAD213 HAT209:HAT213 HBJ209:HBJ213 HBZ209:HBZ213 HCP209:HCP213 HDF209:HDF213 HDV209:HDV213 HEL209:HEL213 HFB209:HFB213 HFR209:HFR213 HGH209:HGH213 HGX209:HGX213 HHN209:HHN213 HID209:HID213 HIT209:HIT213 HJJ209:HJJ213 HJZ209:HJZ213 HKP209:HKP213 HLF209:HLF213 HLV209:HLV213 HML209:HML213 HNB209:HNB213 HNR209:HNR213 HOH209:HOH213 HOX209:HOX213 HPN209:HPN213 HQD209:HQD213 HQT209:HQT213 HRJ209:HRJ213 HRZ209:HRZ213 HSP209:HSP213 HTF209:HTF213 HTV209:HTV213 HUL209:HUL213 HVB209:HVB213 HVR209:HVR213 HWH209:HWH213 HWX209:HWX213 HXN209:HXN213 HYD209:HYD213 HYT209:HYT213 HZJ209:HZJ213 HZZ209:HZZ213 IAP209:IAP213 IBF209:IBF213 IBV209:IBV213 ICL209:ICL213 IDB209:IDB213 IDR209:IDR213 IEH209:IEH213 IEX209:IEX213 IFN209:IFN213 IGD209:IGD213 IGT209:IGT213 IHJ209:IHJ213 IHZ209:IHZ213 IIP209:IIP213 IJF209:IJF213 IJV209:IJV213 IKL209:IKL213 ILB209:ILB213 ILR209:ILR213 IMH209:IMH213 IMX209:IMX213 INN209:INN213 IOD209:IOD213 IOT209:IOT213 IPJ209:IPJ213 IPZ209:IPZ213 IQP209:IQP213 IRF209:IRF213 IRV209:IRV213 ISL209:ISL213 ITB209:ITB213 ITR209:ITR213 IUH209:IUH213 IUX209:IUX213 IVN209:IVN213 IWD209:IWD213 IWT209:IWT213 IXJ209:IXJ213 IXZ209:IXZ213 IYP209:IYP213 IZF209:IZF213 IZV209:IZV213 JAL209:JAL213 JBB209:JBB213 JBR209:JBR213 JCH209:JCH213 JCX209:JCX213 JDN209:JDN213 JED209:JED213 JET209:JET213 JFJ209:JFJ213 JFZ209:JFZ213 JGP209:JGP213 JHF209:JHF213 JHV209:JHV213 JIL209:JIL213 JJB209:JJB213 JJR209:JJR213 JKH209:JKH213 JKX209:JKX213 JLN209:JLN213 JMD209:JMD213 JMT209:JMT213 JNJ209:JNJ213 JNZ209:JNZ213 JOP209:JOP213 JPF209:JPF213 JPV209:JPV213 JQL209:JQL213 JRB209:JRB213 JRR209:JRR213 JSH209:JSH213 JSX209:JSX213 JTN209:JTN213 JUD209:JUD213 JUT209:JUT213 JVJ209:JVJ213 JVZ209:JVZ213 JWP209:JWP213 JXF209:JXF213 JXV209:JXV213 JYL209:JYL213 JZB209:JZB213 JZR209:JZR213 KAH209:KAH213 KAX209:KAX213 KBN209:KBN213 KCD209:KCD213 KCT209:KCT213 KDJ209:KDJ213 KDZ209:KDZ213 KEP209:KEP213 KFF209:KFF213 KFV209:KFV213 KGL209:KGL213 KHB209:KHB213 KHR209:KHR213 KIH209:KIH213 KIX209:KIX213 KJN209:KJN213 KKD209:KKD213 KKT209:KKT213 KLJ209:KLJ213 KLZ209:KLZ213 KMP209:KMP213 KNF209:KNF213 KNV209:KNV213 KOL209:KOL213 KPB209:KPB213 KPR209:KPR213 KQH209:KQH213 KQX209:KQX213 KRN209:KRN213 KSD209:KSD213 KST209:KST213 KTJ209:KTJ213 KTZ209:KTZ213 KUP209:KUP213 KVF209:KVF213 KVV209:KVV213 KWL209:KWL213 KXB209:KXB213 KXR209:KXR213 KYH209:KYH213 KYX209:KYX213 KZN209:KZN213 LAD209:LAD213 LAT209:LAT213 LBJ209:LBJ213 LBZ209:LBZ213 LCP209:LCP213 LDF209:LDF213 LDV209:LDV213 LEL209:LEL213 LFB209:LFB213 LFR209:LFR213 LGH209:LGH213 LGX209:LGX213 LHN209:LHN213 LID209:LID213 LIT209:LIT213 LJJ209:LJJ213 LJZ209:LJZ213 LKP209:LKP213 LLF209:LLF213 LLV209:LLV213 LML209:LML213 LNB209:LNB213 LNR209:LNR213 LOH209:LOH213 LOX209:LOX213 LPN209:LPN213 LQD209:LQD213 LQT209:LQT213 LRJ209:LRJ213 LRZ209:LRZ213 LSP209:LSP213 LTF209:LTF213 LTV209:LTV213 LUL209:LUL213 LVB209:LVB213 LVR209:LVR213 LWH209:LWH213 LWX209:LWX213 LXN209:LXN213 LYD209:LYD213 LYT209:LYT213 LZJ209:LZJ213 LZZ209:LZZ213 MAP209:MAP213 MBF209:MBF213 MBV209:MBV213 MCL209:MCL213 MDB209:MDB213 MDR209:MDR213 MEH209:MEH213 MEX209:MEX213 MFN209:MFN213 MGD209:MGD213 MGT209:MGT213 MHJ209:MHJ213 MHZ209:MHZ213 MIP209:MIP213 MJF209:MJF213 MJV209:MJV213 MKL209:MKL213 MLB209:MLB213 MLR209:MLR213 MMH209:MMH213 MMX209:MMX213 MNN209:MNN213 MOD209:MOD213 MOT209:MOT213 MPJ209:MPJ213 MPZ209:MPZ213 MQP209:MQP213 MRF209:MRF213 MRV209:MRV213 MSL209:MSL213 MTB209:MTB213 MTR209:MTR213 MUH209:MUH213 MUX209:MUX213 MVN209:MVN213 MWD209:MWD213 MWT209:MWT213 MXJ209:MXJ213 MXZ209:MXZ213 MYP209:MYP213 MZF209:MZF213 MZV209:MZV213 NAL209:NAL213 NBB209:NBB213 NBR209:NBR213 NCH209:NCH213 NCX209:NCX213 NDN209:NDN213 NED209:NED213 NET209:NET213 NFJ209:NFJ213 NFZ209:NFZ213 NGP209:NGP213 NHF209:NHF213 NHV209:NHV213 NIL209:NIL213 NJB209:NJB213 NJR209:NJR213 NKH209:NKH213 NKX209:NKX213 NLN209:NLN213 NMD209:NMD213 NMT209:NMT213 NNJ209:NNJ213 NNZ209:NNZ213 NOP209:NOP213 NPF209:NPF213 NPV209:NPV213 NQL209:NQL213 NRB209:NRB213 NRR209:NRR213 NSH209:NSH213 NSX209:NSX213 NTN209:NTN213 NUD209:NUD213 NUT209:NUT213 NVJ209:NVJ213 NVZ209:NVZ213 NWP209:NWP213 NXF209:NXF213 NXV209:NXV213 NYL209:NYL213 NZB209:NZB213 NZR209:NZR213 OAH209:OAH213 OAX209:OAX213 OBN209:OBN213 OCD209:OCD213 OCT209:OCT213 ODJ209:ODJ213 ODZ209:ODZ213 OEP209:OEP213 OFF209:OFF213 OFV209:OFV213 OGL209:OGL213 OHB209:OHB213 OHR209:OHR213 OIH209:OIH213 OIX209:OIX213 OJN209:OJN213 OKD209:OKD213 OKT209:OKT213 OLJ209:OLJ213 OLZ209:OLZ213 OMP209:OMP213 ONF209:ONF213 ONV209:ONV213 OOL209:OOL213 OPB209:OPB213 OPR209:OPR213 OQH209:OQH213 OQX209:OQX213 ORN209:ORN213 OSD209:OSD213 OST209:OST213 OTJ209:OTJ213 OTZ209:OTZ213 OUP209:OUP213 OVF209:OVF213 OVV209:OVV213 OWL209:OWL213 OXB209:OXB213 OXR209:OXR213 OYH209:OYH213 OYX209:OYX213 OZN209:OZN213 PAD209:PAD213 PAT209:PAT213 PBJ209:PBJ213 PBZ209:PBZ213 PCP209:PCP213 PDF209:PDF213 PDV209:PDV213 PEL209:PEL213 PFB209:PFB213 PFR209:PFR213 PGH209:PGH213 PGX209:PGX213 PHN209:PHN213 PID209:PID213 PIT209:PIT213 PJJ209:PJJ213 PJZ209:PJZ213 PKP209:PKP213 PLF209:PLF213 PLV209:PLV213 PML209:PML213 PNB209:PNB213 PNR209:PNR213 POH209:POH213 POX209:POX213 PPN209:PPN213 PQD209:PQD213 PQT209:PQT213 PRJ209:PRJ213 PRZ209:PRZ213 PSP209:PSP213 PTF209:PTF213 PTV209:PTV213 PUL209:PUL213 PVB209:PVB213 PVR209:PVR213 PWH209:PWH213 PWX209:PWX213 PXN209:PXN213 PYD209:PYD213 PYT209:PYT213 PZJ209:PZJ213 PZZ209:PZZ213 QAP209:QAP213 QBF209:QBF213 QBV209:QBV213 QCL209:QCL213 QDB209:QDB213 QDR209:QDR213 QEH209:QEH213 QEX209:QEX213 QFN209:QFN213 QGD209:QGD213 QGT209:QGT213 QHJ209:QHJ213 QHZ209:QHZ213 QIP209:QIP213 QJF209:QJF213 QJV209:QJV213 QKL209:QKL213 QLB209:QLB213 QLR209:QLR213 QMH209:QMH213 QMX209:QMX213 QNN209:QNN213 QOD209:QOD213 QOT209:QOT213 QPJ209:QPJ213 QPZ209:QPZ213 QQP209:QQP213 QRF209:QRF213 QRV209:QRV213 QSL209:QSL213 QTB209:QTB213 QTR209:QTR213 QUH209:QUH213 QUX209:QUX213 QVN209:QVN213 QWD209:QWD213 QWT209:QWT213 QXJ209:QXJ213 QXZ209:QXZ213 QYP209:QYP213 QZF209:QZF213 QZV209:QZV213 RAL209:RAL213 RBB209:RBB213 RBR209:RBR213 RCH209:RCH213 RCX209:RCX213 RDN209:RDN213 RED209:RED213 RET209:RET213 RFJ209:RFJ213 RFZ209:RFZ213 RGP209:RGP213 RHF209:RHF213 RHV209:RHV213 RIL209:RIL213 RJB209:RJB213 RJR209:RJR213 RKH209:RKH213 RKX209:RKX213 RLN209:RLN213 RMD209:RMD213 RMT209:RMT213 RNJ209:RNJ213 RNZ209:RNZ213 ROP209:ROP213 RPF209:RPF213 RPV209:RPV213 RQL209:RQL213 RRB209:RRB213 RRR209:RRR213 RSH209:RSH213 RSX209:RSX213 RTN209:RTN213 RUD209:RUD213 RUT209:RUT213 RVJ209:RVJ213 RVZ209:RVZ213 RWP209:RWP213 RXF209:RXF213 RXV209:RXV213 RYL209:RYL213 RZB209:RZB213 RZR209:RZR213 SAH209:SAH213 SAX209:SAX213 SBN209:SBN213 SCD209:SCD213 SCT209:SCT213 SDJ209:SDJ213 SDZ209:SDZ213 SEP209:SEP213 SFF209:SFF213 SFV209:SFV213 SGL209:SGL213 SHB209:SHB213 SHR209:SHR213 SIH209:SIH213 SIX209:SIX213 SJN209:SJN213 SKD209:SKD213 SKT209:SKT213 SLJ209:SLJ213 SLZ209:SLZ213 SMP209:SMP213 SNF209:SNF213 SNV209:SNV213 SOL209:SOL213 SPB209:SPB213 SPR209:SPR213 SQH209:SQH213 SQX209:SQX213 SRN209:SRN213 SSD209:SSD213 SST209:SST213 STJ209:STJ213 STZ209:STZ213 SUP209:SUP213 SVF209:SVF213 SVV209:SVV213 SWL209:SWL213 SXB209:SXB213 SXR209:SXR213 SYH209:SYH213 SYX209:SYX213 SZN209:SZN213 TAD209:TAD213 TAT209:TAT213 TBJ209:TBJ213 TBZ209:TBZ213 TCP209:TCP213 TDF209:TDF213 TDV209:TDV213 TEL209:TEL213 TFB209:TFB213 TFR209:TFR213 TGH209:TGH213 TGX209:TGX213 THN209:THN213 TID209:TID213 TIT209:TIT213 TJJ209:TJJ213 TJZ209:TJZ213 TKP209:TKP213 TLF209:TLF213 TLV209:TLV213 TML209:TML213 TNB209:TNB213 TNR209:TNR213 TOH209:TOH213 TOX209:TOX213 TPN209:TPN213 TQD209:TQD213 TQT209:TQT213 TRJ209:TRJ213 TRZ209:TRZ213 TSP209:TSP213 TTF209:TTF213 TTV209:TTV213 TUL209:TUL213 TVB209:TVB213 TVR209:TVR213 TWH209:TWH213 TWX209:TWX213 TXN209:TXN213 TYD209:TYD213 TYT209:TYT213 TZJ209:TZJ213 TZZ209:TZZ213 UAP209:UAP213 UBF209:UBF213 UBV209:UBV213 UCL209:UCL213 UDB209:UDB213 UDR209:UDR213 UEH209:UEH213 UEX209:UEX213 UFN209:UFN213 UGD209:UGD213 UGT209:UGT213 UHJ209:UHJ213 UHZ209:UHZ213 UIP209:UIP213 UJF209:UJF213 UJV209:UJV213 UKL209:UKL213 ULB209:ULB213 ULR209:ULR213 UMH209:UMH213 UMX209:UMX213 UNN209:UNN213 UOD209:UOD213 UOT209:UOT213 UPJ209:UPJ213 UPZ209:UPZ213 UQP209:UQP213 URF209:URF213 URV209:URV213 USL209:USL213 UTB209:UTB213 UTR209:UTR213 UUH209:UUH213 UUX209:UUX213 UVN209:UVN213 UWD209:UWD213 UWT209:UWT213 UXJ209:UXJ213 UXZ209:UXZ213 UYP209:UYP213 UZF209:UZF213 UZV209:UZV213 VAL209:VAL213 VBB209:VBB213 VBR209:VBR213 VCH209:VCH213 VCX209:VCX213 VDN209:VDN213 VED209:VED213 VET209:VET213 VFJ209:VFJ213 VFZ209:VFZ213 VGP209:VGP213 VHF209:VHF213 VHV209:VHV213 VIL209:VIL213 VJB209:VJB213 VJR209:VJR213 VKH209:VKH213 VKX209:VKX213 VLN209:VLN213 VMD209:VMD213 VMT209:VMT213 VNJ209:VNJ213 VNZ209:VNZ213 VOP209:VOP213 VPF209:VPF213 VPV209:VPV213 VQL209:VQL213 VRB209:VRB213 VRR209:VRR213 VSH209:VSH213 VSX209:VSX213 VTN209:VTN213 VUD209:VUD213 VUT209:VUT213 VVJ209:VVJ213 VVZ209:VVZ213 VWP209:VWP213 VXF209:VXF213 VXV209:VXV213 VYL209:VYL213 VZB209:VZB213 VZR209:VZR213 WAH209:WAH213 WAX209:WAX213 WBN209:WBN213 WCD209:WCD213 WCT209:WCT213 WDJ209:WDJ213 WDZ209:WDZ213 WEP209:WEP213 WFF209:WFF213 WFV209:WFV213 WGL209:WGL213 WHB209:WHB213 WHR209:WHR213 WIH209:WIH213 WIX209:WIX213 WJN209:WJN213 WKD209:WKD213 WKT209:WKT213 WLJ209:WLJ213 WLZ209:WLZ213 WMP209:WMP213 WNF209:WNF213 WNV209:WNV213 WOL209:WOL213 WPB209:WPB213 WPR209:WPR213 WQH209:WQH213 WQX209:WQX213 WRN209:WRN213 WSD209:WSD213 WST209:WST213 WTJ209:WTJ213 WTZ209:WTZ213 WUP209:WUP213 WVF209:WVF213 WVV209:WVV213 WWL209:WWL213 WXB209:WXB213 WXR209:WXR213 WYH209:WYH213 WYX209:WYX213 WZN209:WZN213 XAD209:XAD213 XAT209:XAT213 XBJ209:XBJ213 XBZ209:XBZ213 XCP209:XCP213 XDF209:XDF213 XDV209:XDV213 XEL209:XEL213 XFB209:XFB213">
    <cfRule type="cellIs" dxfId="271" priority="632" operator="greaterThan">
      <formula>0</formula>
    </cfRule>
    <cfRule type="cellIs" dxfId="270" priority="631" operator="lessThan">
      <formula>0</formula>
    </cfRule>
  </conditionalFormatting>
  <conditionalFormatting sqref="N215:N219 AD215:AD219 AT215:AT219 BJ215:BJ219 BZ215:BZ219 CP215:CP219 DF215:DF219 DV215:DV219 EL215:EL219 FB215:FB219 FR215:FR219 GH215:GH219 GX215:GX219 HN215:HN219 ID215:ID219 IT215:IT219 JJ215:JJ219 JZ215:JZ219 KP215:KP219 LF215:LF219 LV215:LV219 ML215:ML219 NB215:NB219 NR215:NR219 OH215:OH219 OX215:OX219 PN215:PN219 QD215:QD219 QT215:QT219 RJ215:RJ219 RZ215:RZ219 SP215:SP219 TF215:TF219 TV215:TV219 UL215:UL219 VB215:VB219 VR215:VR219 WH215:WH219 WX215:WX219 XN215:XN219 YD215:YD219 YT215:YT219 ZJ215:ZJ219 ZZ215:ZZ219 AAP215:AAP219 ABF215:ABF219 ABV215:ABV219 ACL215:ACL219 ADB215:ADB219 ADR215:ADR219 AEH215:AEH219 AEX215:AEX219 AFN215:AFN219 AGD215:AGD219 AGT215:AGT219 AHJ215:AHJ219 AHZ215:AHZ219 AIP215:AIP219 AJF215:AJF219 AJV215:AJV219 AKL215:AKL219 ALB215:ALB219 ALR215:ALR219 AMH215:AMH219 AMX215:AMX219 ANN215:ANN219 AOD215:AOD219 AOT215:AOT219 APJ215:APJ219 APZ215:APZ219 AQP215:AQP219 ARF215:ARF219 ARV215:ARV219 ASL215:ASL219 ATB215:ATB219 ATR215:ATR219 AUH215:AUH219 AUX215:AUX219 AVN215:AVN219 AWD215:AWD219 AWT215:AWT219 AXJ215:AXJ219 AXZ215:AXZ219 AYP215:AYP219 AZF215:AZF219 AZV215:AZV219 BAL215:BAL219 BBB215:BBB219 BBR215:BBR219 BCH215:BCH219 BCX215:BCX219 BDN215:BDN219 BED215:BED219 BET215:BET219 BFJ215:BFJ219 BFZ215:BFZ219 BGP215:BGP219 BHF215:BHF219 BHV215:BHV219 BIL215:BIL219 BJB215:BJB219 BJR215:BJR219 BKH215:BKH219 BKX215:BKX219 BLN215:BLN219 BMD215:BMD219 BMT215:BMT219 BNJ215:BNJ219 BNZ215:BNZ219 BOP215:BOP219 BPF215:BPF219 BPV215:BPV219 BQL215:BQL219 BRB215:BRB219 BRR215:BRR219 BSH215:BSH219 BSX215:BSX219 BTN215:BTN219 BUD215:BUD219 BUT215:BUT219 BVJ215:BVJ219 BVZ215:BVZ219 BWP215:BWP219 BXF215:BXF219 BXV215:BXV219 BYL215:BYL219 BZB215:BZB219 BZR215:BZR219 CAH215:CAH219 CAX215:CAX219 CBN215:CBN219 CCD215:CCD219 CCT215:CCT219 CDJ215:CDJ219 CDZ215:CDZ219 CEP215:CEP219 CFF215:CFF219 CFV215:CFV219 CGL215:CGL219 CHB215:CHB219 CHR215:CHR219 CIH215:CIH219 CIX215:CIX219 CJN215:CJN219 CKD215:CKD219 CKT215:CKT219 CLJ215:CLJ219 CLZ215:CLZ219 CMP215:CMP219 CNF215:CNF219 CNV215:CNV219 COL215:COL219 CPB215:CPB219 CPR215:CPR219 CQH215:CQH219 CQX215:CQX219 CRN215:CRN219 CSD215:CSD219 CST215:CST219 CTJ215:CTJ219 CTZ215:CTZ219 CUP215:CUP219 CVF215:CVF219 CVV215:CVV219 CWL215:CWL219 CXB215:CXB219 CXR215:CXR219 CYH215:CYH219 CYX215:CYX219 CZN215:CZN219 DAD215:DAD219 DAT215:DAT219 DBJ215:DBJ219 DBZ215:DBZ219 DCP215:DCP219 DDF215:DDF219 DDV215:DDV219 DEL215:DEL219 DFB215:DFB219 DFR215:DFR219 DGH215:DGH219 DGX215:DGX219 DHN215:DHN219 DID215:DID219 DIT215:DIT219 DJJ215:DJJ219 DJZ215:DJZ219 DKP215:DKP219 DLF215:DLF219 DLV215:DLV219 DML215:DML219 DNB215:DNB219 DNR215:DNR219 DOH215:DOH219 DOX215:DOX219 DPN215:DPN219 DQD215:DQD219 DQT215:DQT219 DRJ215:DRJ219 DRZ215:DRZ219 DSP215:DSP219 DTF215:DTF219 DTV215:DTV219 DUL215:DUL219 DVB215:DVB219 DVR215:DVR219 DWH215:DWH219 DWX215:DWX219 DXN215:DXN219 DYD215:DYD219 DYT215:DYT219 DZJ215:DZJ219 DZZ215:DZZ219 EAP215:EAP219 EBF215:EBF219 EBV215:EBV219 ECL215:ECL219 EDB215:EDB219 EDR215:EDR219 EEH215:EEH219 EEX215:EEX219 EFN215:EFN219 EGD215:EGD219 EGT215:EGT219 EHJ215:EHJ219 EHZ215:EHZ219 EIP215:EIP219 EJF215:EJF219 EJV215:EJV219 EKL215:EKL219 ELB215:ELB219 ELR215:ELR219 EMH215:EMH219 EMX215:EMX219 ENN215:ENN219 EOD215:EOD219 EOT215:EOT219 EPJ215:EPJ219 EPZ215:EPZ219 EQP215:EQP219 ERF215:ERF219 ERV215:ERV219 ESL215:ESL219 ETB215:ETB219 ETR215:ETR219 EUH215:EUH219 EUX215:EUX219 EVN215:EVN219 EWD215:EWD219 EWT215:EWT219 EXJ215:EXJ219 EXZ215:EXZ219 EYP215:EYP219 EZF215:EZF219 EZV215:EZV219 FAL215:FAL219 FBB215:FBB219 FBR215:FBR219 FCH215:FCH219 FCX215:FCX219 FDN215:FDN219 FED215:FED219 FET215:FET219 FFJ215:FFJ219 FFZ215:FFZ219 FGP215:FGP219 FHF215:FHF219 FHV215:FHV219 FIL215:FIL219 FJB215:FJB219 FJR215:FJR219 FKH215:FKH219 FKX215:FKX219 FLN215:FLN219 FMD215:FMD219 FMT215:FMT219 FNJ215:FNJ219 FNZ215:FNZ219 FOP215:FOP219 FPF215:FPF219 FPV215:FPV219 FQL215:FQL219 FRB215:FRB219 FRR215:FRR219 FSH215:FSH219 FSX215:FSX219 FTN215:FTN219 FUD215:FUD219 FUT215:FUT219 FVJ215:FVJ219 FVZ215:FVZ219 FWP215:FWP219 FXF215:FXF219 FXV215:FXV219 FYL215:FYL219 FZB215:FZB219 FZR215:FZR219 GAH215:GAH219 GAX215:GAX219 GBN215:GBN219 GCD215:GCD219 GCT215:GCT219 GDJ215:GDJ219 GDZ215:GDZ219 GEP215:GEP219 GFF215:GFF219 GFV215:GFV219 GGL215:GGL219 GHB215:GHB219 GHR215:GHR219 GIH215:GIH219 GIX215:GIX219 GJN215:GJN219 GKD215:GKD219 GKT215:GKT219 GLJ215:GLJ219 GLZ215:GLZ219 GMP215:GMP219 GNF215:GNF219 GNV215:GNV219 GOL215:GOL219 GPB215:GPB219 GPR215:GPR219 GQH215:GQH219 GQX215:GQX219 GRN215:GRN219 GSD215:GSD219 GST215:GST219 GTJ215:GTJ219 GTZ215:GTZ219 GUP215:GUP219 GVF215:GVF219 GVV215:GVV219 GWL215:GWL219 GXB215:GXB219 GXR215:GXR219 GYH215:GYH219 GYX215:GYX219 GZN215:GZN219 HAD215:HAD219 HAT215:HAT219 HBJ215:HBJ219 HBZ215:HBZ219 HCP215:HCP219 HDF215:HDF219 HDV215:HDV219 HEL215:HEL219 HFB215:HFB219 HFR215:HFR219 HGH215:HGH219 HGX215:HGX219 HHN215:HHN219 HID215:HID219 HIT215:HIT219 HJJ215:HJJ219 HJZ215:HJZ219 HKP215:HKP219 HLF215:HLF219 HLV215:HLV219 HML215:HML219 HNB215:HNB219 HNR215:HNR219 HOH215:HOH219 HOX215:HOX219 HPN215:HPN219 HQD215:HQD219 HQT215:HQT219 HRJ215:HRJ219 HRZ215:HRZ219 HSP215:HSP219 HTF215:HTF219 HTV215:HTV219 HUL215:HUL219 HVB215:HVB219 HVR215:HVR219 HWH215:HWH219 HWX215:HWX219 HXN215:HXN219 HYD215:HYD219 HYT215:HYT219 HZJ215:HZJ219 HZZ215:HZZ219 IAP215:IAP219 IBF215:IBF219 IBV215:IBV219 ICL215:ICL219 IDB215:IDB219 IDR215:IDR219 IEH215:IEH219 IEX215:IEX219 IFN215:IFN219 IGD215:IGD219 IGT215:IGT219 IHJ215:IHJ219 IHZ215:IHZ219 IIP215:IIP219 IJF215:IJF219 IJV215:IJV219 IKL215:IKL219 ILB215:ILB219 ILR215:ILR219 IMH215:IMH219 IMX215:IMX219 INN215:INN219 IOD215:IOD219 IOT215:IOT219 IPJ215:IPJ219 IPZ215:IPZ219 IQP215:IQP219 IRF215:IRF219 IRV215:IRV219 ISL215:ISL219 ITB215:ITB219 ITR215:ITR219 IUH215:IUH219 IUX215:IUX219 IVN215:IVN219 IWD215:IWD219 IWT215:IWT219 IXJ215:IXJ219 IXZ215:IXZ219 IYP215:IYP219 IZF215:IZF219 IZV215:IZV219 JAL215:JAL219 JBB215:JBB219 JBR215:JBR219 JCH215:JCH219 JCX215:JCX219 JDN215:JDN219 JED215:JED219 JET215:JET219 JFJ215:JFJ219 JFZ215:JFZ219 JGP215:JGP219 JHF215:JHF219 JHV215:JHV219 JIL215:JIL219 JJB215:JJB219 JJR215:JJR219 JKH215:JKH219 JKX215:JKX219 JLN215:JLN219 JMD215:JMD219 JMT215:JMT219 JNJ215:JNJ219 JNZ215:JNZ219 JOP215:JOP219 JPF215:JPF219 JPV215:JPV219 JQL215:JQL219 JRB215:JRB219 JRR215:JRR219 JSH215:JSH219 JSX215:JSX219 JTN215:JTN219 JUD215:JUD219 JUT215:JUT219 JVJ215:JVJ219 JVZ215:JVZ219 JWP215:JWP219 JXF215:JXF219 JXV215:JXV219 JYL215:JYL219 JZB215:JZB219 JZR215:JZR219 KAH215:KAH219 KAX215:KAX219 KBN215:KBN219 KCD215:KCD219 KCT215:KCT219 KDJ215:KDJ219 KDZ215:KDZ219 KEP215:KEP219 KFF215:KFF219 KFV215:KFV219 KGL215:KGL219 KHB215:KHB219 KHR215:KHR219 KIH215:KIH219 KIX215:KIX219 KJN215:KJN219 KKD215:KKD219 KKT215:KKT219 KLJ215:KLJ219 KLZ215:KLZ219 KMP215:KMP219 KNF215:KNF219 KNV215:KNV219 KOL215:KOL219 KPB215:KPB219 KPR215:KPR219 KQH215:KQH219 KQX215:KQX219 KRN215:KRN219 KSD215:KSD219 KST215:KST219 KTJ215:KTJ219 KTZ215:KTZ219 KUP215:KUP219 KVF215:KVF219 KVV215:KVV219 KWL215:KWL219 KXB215:KXB219 KXR215:KXR219 KYH215:KYH219 KYX215:KYX219 KZN215:KZN219 LAD215:LAD219 LAT215:LAT219 LBJ215:LBJ219 LBZ215:LBZ219 LCP215:LCP219 LDF215:LDF219 LDV215:LDV219 LEL215:LEL219 LFB215:LFB219 LFR215:LFR219 LGH215:LGH219 LGX215:LGX219 LHN215:LHN219 LID215:LID219 LIT215:LIT219 LJJ215:LJJ219 LJZ215:LJZ219 LKP215:LKP219 LLF215:LLF219 LLV215:LLV219 LML215:LML219 LNB215:LNB219 LNR215:LNR219 LOH215:LOH219 LOX215:LOX219 LPN215:LPN219 LQD215:LQD219 LQT215:LQT219 LRJ215:LRJ219 LRZ215:LRZ219 LSP215:LSP219 LTF215:LTF219 LTV215:LTV219 LUL215:LUL219 LVB215:LVB219 LVR215:LVR219 LWH215:LWH219 LWX215:LWX219 LXN215:LXN219 LYD215:LYD219 LYT215:LYT219 LZJ215:LZJ219 LZZ215:LZZ219 MAP215:MAP219 MBF215:MBF219 MBV215:MBV219 MCL215:MCL219 MDB215:MDB219 MDR215:MDR219 MEH215:MEH219 MEX215:MEX219 MFN215:MFN219 MGD215:MGD219 MGT215:MGT219 MHJ215:MHJ219 MHZ215:MHZ219 MIP215:MIP219 MJF215:MJF219 MJV215:MJV219 MKL215:MKL219 MLB215:MLB219 MLR215:MLR219 MMH215:MMH219 MMX215:MMX219 MNN215:MNN219 MOD215:MOD219 MOT215:MOT219 MPJ215:MPJ219 MPZ215:MPZ219 MQP215:MQP219 MRF215:MRF219 MRV215:MRV219 MSL215:MSL219 MTB215:MTB219 MTR215:MTR219 MUH215:MUH219 MUX215:MUX219 MVN215:MVN219 MWD215:MWD219 MWT215:MWT219 MXJ215:MXJ219 MXZ215:MXZ219 MYP215:MYP219 MZF215:MZF219 MZV215:MZV219 NAL215:NAL219 NBB215:NBB219 NBR215:NBR219 NCH215:NCH219 NCX215:NCX219 NDN215:NDN219 NED215:NED219 NET215:NET219 NFJ215:NFJ219 NFZ215:NFZ219 NGP215:NGP219 NHF215:NHF219 NHV215:NHV219 NIL215:NIL219 NJB215:NJB219 NJR215:NJR219 NKH215:NKH219 NKX215:NKX219 NLN215:NLN219 NMD215:NMD219 NMT215:NMT219 NNJ215:NNJ219 NNZ215:NNZ219 NOP215:NOP219 NPF215:NPF219 NPV215:NPV219 NQL215:NQL219 NRB215:NRB219 NRR215:NRR219 NSH215:NSH219 NSX215:NSX219 NTN215:NTN219 NUD215:NUD219 NUT215:NUT219 NVJ215:NVJ219 NVZ215:NVZ219 NWP215:NWP219 NXF215:NXF219 NXV215:NXV219 NYL215:NYL219 NZB215:NZB219 NZR215:NZR219 OAH215:OAH219 OAX215:OAX219 OBN215:OBN219 OCD215:OCD219 OCT215:OCT219 ODJ215:ODJ219 ODZ215:ODZ219 OEP215:OEP219 OFF215:OFF219 OFV215:OFV219 OGL215:OGL219 OHB215:OHB219 OHR215:OHR219 OIH215:OIH219 OIX215:OIX219 OJN215:OJN219 OKD215:OKD219 OKT215:OKT219 OLJ215:OLJ219 OLZ215:OLZ219 OMP215:OMP219 ONF215:ONF219 ONV215:ONV219 OOL215:OOL219 OPB215:OPB219 OPR215:OPR219 OQH215:OQH219 OQX215:OQX219 ORN215:ORN219 OSD215:OSD219 OST215:OST219 OTJ215:OTJ219 OTZ215:OTZ219 OUP215:OUP219 OVF215:OVF219 OVV215:OVV219 OWL215:OWL219 OXB215:OXB219 OXR215:OXR219 OYH215:OYH219 OYX215:OYX219 OZN215:OZN219 PAD215:PAD219 PAT215:PAT219 PBJ215:PBJ219 PBZ215:PBZ219 PCP215:PCP219 PDF215:PDF219 PDV215:PDV219 PEL215:PEL219 PFB215:PFB219 PFR215:PFR219 PGH215:PGH219 PGX215:PGX219 PHN215:PHN219 PID215:PID219 PIT215:PIT219 PJJ215:PJJ219 PJZ215:PJZ219 PKP215:PKP219 PLF215:PLF219 PLV215:PLV219 PML215:PML219 PNB215:PNB219 PNR215:PNR219 POH215:POH219 POX215:POX219 PPN215:PPN219 PQD215:PQD219 PQT215:PQT219 PRJ215:PRJ219 PRZ215:PRZ219 PSP215:PSP219 PTF215:PTF219 PTV215:PTV219 PUL215:PUL219 PVB215:PVB219 PVR215:PVR219 PWH215:PWH219 PWX215:PWX219 PXN215:PXN219 PYD215:PYD219 PYT215:PYT219 PZJ215:PZJ219 PZZ215:PZZ219 QAP215:QAP219 QBF215:QBF219 QBV215:QBV219 QCL215:QCL219 QDB215:QDB219 QDR215:QDR219 QEH215:QEH219 QEX215:QEX219 QFN215:QFN219 QGD215:QGD219 QGT215:QGT219 QHJ215:QHJ219 QHZ215:QHZ219 QIP215:QIP219 QJF215:QJF219 QJV215:QJV219 QKL215:QKL219 QLB215:QLB219 QLR215:QLR219 QMH215:QMH219 QMX215:QMX219 QNN215:QNN219 QOD215:QOD219 QOT215:QOT219 QPJ215:QPJ219 QPZ215:QPZ219 QQP215:QQP219 QRF215:QRF219 QRV215:QRV219 QSL215:QSL219 QTB215:QTB219 QTR215:QTR219 QUH215:QUH219 QUX215:QUX219 QVN215:QVN219 QWD215:QWD219 QWT215:QWT219 QXJ215:QXJ219 QXZ215:QXZ219 QYP215:QYP219 QZF215:QZF219 QZV215:QZV219 RAL215:RAL219 RBB215:RBB219 RBR215:RBR219 RCH215:RCH219 RCX215:RCX219 RDN215:RDN219 RED215:RED219 RET215:RET219 RFJ215:RFJ219 RFZ215:RFZ219 RGP215:RGP219 RHF215:RHF219 RHV215:RHV219 RIL215:RIL219 RJB215:RJB219 RJR215:RJR219 RKH215:RKH219 RKX215:RKX219 RLN215:RLN219 RMD215:RMD219 RMT215:RMT219 RNJ215:RNJ219 RNZ215:RNZ219 ROP215:ROP219 RPF215:RPF219 RPV215:RPV219 RQL215:RQL219 RRB215:RRB219 RRR215:RRR219 RSH215:RSH219 RSX215:RSX219 RTN215:RTN219 RUD215:RUD219 RUT215:RUT219 RVJ215:RVJ219 RVZ215:RVZ219 RWP215:RWP219 RXF215:RXF219 RXV215:RXV219 RYL215:RYL219 RZB215:RZB219 RZR215:RZR219 SAH215:SAH219 SAX215:SAX219 SBN215:SBN219 SCD215:SCD219 SCT215:SCT219 SDJ215:SDJ219 SDZ215:SDZ219 SEP215:SEP219 SFF215:SFF219 SFV215:SFV219 SGL215:SGL219 SHB215:SHB219 SHR215:SHR219 SIH215:SIH219 SIX215:SIX219 SJN215:SJN219 SKD215:SKD219 SKT215:SKT219 SLJ215:SLJ219 SLZ215:SLZ219 SMP215:SMP219 SNF215:SNF219 SNV215:SNV219 SOL215:SOL219 SPB215:SPB219 SPR215:SPR219 SQH215:SQH219 SQX215:SQX219 SRN215:SRN219 SSD215:SSD219 SST215:SST219 STJ215:STJ219 STZ215:STZ219 SUP215:SUP219 SVF215:SVF219 SVV215:SVV219 SWL215:SWL219 SXB215:SXB219 SXR215:SXR219 SYH215:SYH219 SYX215:SYX219 SZN215:SZN219 TAD215:TAD219 TAT215:TAT219 TBJ215:TBJ219 TBZ215:TBZ219 TCP215:TCP219 TDF215:TDF219 TDV215:TDV219 TEL215:TEL219 TFB215:TFB219 TFR215:TFR219 TGH215:TGH219 TGX215:TGX219 THN215:THN219 TID215:TID219 TIT215:TIT219 TJJ215:TJJ219 TJZ215:TJZ219 TKP215:TKP219 TLF215:TLF219 TLV215:TLV219 TML215:TML219 TNB215:TNB219 TNR215:TNR219 TOH215:TOH219 TOX215:TOX219 TPN215:TPN219 TQD215:TQD219 TQT215:TQT219 TRJ215:TRJ219 TRZ215:TRZ219 TSP215:TSP219 TTF215:TTF219 TTV215:TTV219 TUL215:TUL219 TVB215:TVB219 TVR215:TVR219 TWH215:TWH219 TWX215:TWX219 TXN215:TXN219 TYD215:TYD219 TYT215:TYT219 TZJ215:TZJ219 TZZ215:TZZ219 UAP215:UAP219 UBF215:UBF219 UBV215:UBV219 UCL215:UCL219 UDB215:UDB219 UDR215:UDR219 UEH215:UEH219 UEX215:UEX219 UFN215:UFN219 UGD215:UGD219 UGT215:UGT219 UHJ215:UHJ219 UHZ215:UHZ219 UIP215:UIP219 UJF215:UJF219 UJV215:UJV219 UKL215:UKL219 ULB215:ULB219 ULR215:ULR219 UMH215:UMH219 UMX215:UMX219 UNN215:UNN219 UOD215:UOD219 UOT215:UOT219 UPJ215:UPJ219 UPZ215:UPZ219 UQP215:UQP219 URF215:URF219 URV215:URV219 USL215:USL219 UTB215:UTB219 UTR215:UTR219 UUH215:UUH219 UUX215:UUX219 UVN215:UVN219 UWD215:UWD219 UWT215:UWT219 UXJ215:UXJ219 UXZ215:UXZ219 UYP215:UYP219 UZF215:UZF219 UZV215:UZV219 VAL215:VAL219 VBB215:VBB219 VBR215:VBR219 VCH215:VCH219 VCX215:VCX219 VDN215:VDN219 VED215:VED219 VET215:VET219 VFJ215:VFJ219 VFZ215:VFZ219 VGP215:VGP219 VHF215:VHF219 VHV215:VHV219 VIL215:VIL219 VJB215:VJB219 VJR215:VJR219 VKH215:VKH219 VKX215:VKX219 VLN215:VLN219 VMD215:VMD219 VMT215:VMT219 VNJ215:VNJ219 VNZ215:VNZ219 VOP215:VOP219 VPF215:VPF219 VPV215:VPV219 VQL215:VQL219 VRB215:VRB219 VRR215:VRR219 VSH215:VSH219 VSX215:VSX219 VTN215:VTN219 VUD215:VUD219 VUT215:VUT219 VVJ215:VVJ219 VVZ215:VVZ219 VWP215:VWP219 VXF215:VXF219 VXV215:VXV219 VYL215:VYL219 VZB215:VZB219 VZR215:VZR219 WAH215:WAH219 WAX215:WAX219 WBN215:WBN219 WCD215:WCD219 WCT215:WCT219 WDJ215:WDJ219 WDZ215:WDZ219 WEP215:WEP219 WFF215:WFF219 WFV215:WFV219 WGL215:WGL219 WHB215:WHB219 WHR215:WHR219 WIH215:WIH219 WIX215:WIX219 WJN215:WJN219 WKD215:WKD219 WKT215:WKT219 WLJ215:WLJ219 WLZ215:WLZ219 WMP215:WMP219 WNF215:WNF219 WNV215:WNV219 WOL215:WOL219 WPB215:WPB219 WPR215:WPR219 WQH215:WQH219 WQX215:WQX219 WRN215:WRN219 WSD215:WSD219 WST215:WST219 WTJ215:WTJ219 WTZ215:WTZ219 WUP215:WUP219 WVF215:WVF219 WVV215:WVV219 WWL215:WWL219 WXB215:WXB219 WXR215:WXR219 WYH215:WYH219 WYX215:WYX219 WZN215:WZN219 XAD215:XAD219 XAT215:XAT219 XBJ215:XBJ219 XBZ215:XBZ219 XCP215:XCP219 XDF215:XDF219 XDV215:XDV219 XEL215:XEL219 XFB215:XFB219">
    <cfRule type="cellIs" dxfId="269" priority="630" operator="greaterThan">
      <formula>0</formula>
    </cfRule>
    <cfRule type="cellIs" dxfId="268" priority="629" operator="lessThan">
      <formula>0</formula>
    </cfRule>
  </conditionalFormatting>
  <conditionalFormatting sqref="N221:N225 AD221:AD225 AT221:AT225 BJ221:BJ225 BZ221:BZ225 CP221:CP225 DF221:DF225 DV221:DV225 EL221:EL225 FB221:FB225 FR221:FR225 GH221:GH225 GX221:GX225 HN221:HN225 ID221:ID225 IT221:IT225 JJ221:JJ225 JZ221:JZ225 KP221:KP225 LF221:LF225 LV221:LV225 ML221:ML225 NB221:NB225 NR221:NR225 OH221:OH225 OX221:OX225 PN221:PN225 QD221:QD225 QT221:QT225 RJ221:RJ225 RZ221:RZ225 SP221:SP225 TF221:TF225 TV221:TV225 UL221:UL225 VB221:VB225 VR221:VR225 WH221:WH225 WX221:WX225 XN221:XN225 YD221:YD225 YT221:YT225 ZJ221:ZJ225 ZZ221:ZZ225 AAP221:AAP225 ABF221:ABF225 ABV221:ABV225 ACL221:ACL225 ADB221:ADB225 ADR221:ADR225 AEH221:AEH225 AEX221:AEX225 AFN221:AFN225 AGD221:AGD225 AGT221:AGT225 AHJ221:AHJ225 AHZ221:AHZ225 AIP221:AIP225 AJF221:AJF225 AJV221:AJV225 AKL221:AKL225 ALB221:ALB225 ALR221:ALR225 AMH221:AMH225 AMX221:AMX225 ANN221:ANN225 AOD221:AOD225 AOT221:AOT225 APJ221:APJ225 APZ221:APZ225 AQP221:AQP225 ARF221:ARF225 ARV221:ARV225 ASL221:ASL225 ATB221:ATB225 ATR221:ATR225 AUH221:AUH225 AUX221:AUX225 AVN221:AVN225 AWD221:AWD225 AWT221:AWT225 AXJ221:AXJ225 AXZ221:AXZ225 AYP221:AYP225 AZF221:AZF225 AZV221:AZV225 BAL221:BAL225 BBB221:BBB225 BBR221:BBR225 BCH221:BCH225 BCX221:BCX225 BDN221:BDN225 BED221:BED225 BET221:BET225 BFJ221:BFJ225 BFZ221:BFZ225 BGP221:BGP225 BHF221:BHF225 BHV221:BHV225 BIL221:BIL225 BJB221:BJB225 BJR221:BJR225 BKH221:BKH225 BKX221:BKX225 BLN221:BLN225 BMD221:BMD225 BMT221:BMT225 BNJ221:BNJ225 BNZ221:BNZ225 BOP221:BOP225 BPF221:BPF225 BPV221:BPV225 BQL221:BQL225 BRB221:BRB225 BRR221:BRR225 BSH221:BSH225 BSX221:BSX225 BTN221:BTN225 BUD221:BUD225 BUT221:BUT225 BVJ221:BVJ225 BVZ221:BVZ225 BWP221:BWP225 BXF221:BXF225 BXV221:BXV225 BYL221:BYL225 BZB221:BZB225 BZR221:BZR225 CAH221:CAH225 CAX221:CAX225 CBN221:CBN225 CCD221:CCD225 CCT221:CCT225 CDJ221:CDJ225 CDZ221:CDZ225 CEP221:CEP225 CFF221:CFF225 CFV221:CFV225 CGL221:CGL225 CHB221:CHB225 CHR221:CHR225 CIH221:CIH225 CIX221:CIX225 CJN221:CJN225 CKD221:CKD225 CKT221:CKT225 CLJ221:CLJ225 CLZ221:CLZ225 CMP221:CMP225 CNF221:CNF225 CNV221:CNV225 COL221:COL225 CPB221:CPB225 CPR221:CPR225 CQH221:CQH225 CQX221:CQX225 CRN221:CRN225 CSD221:CSD225 CST221:CST225 CTJ221:CTJ225 CTZ221:CTZ225 CUP221:CUP225 CVF221:CVF225 CVV221:CVV225 CWL221:CWL225 CXB221:CXB225 CXR221:CXR225 CYH221:CYH225 CYX221:CYX225 CZN221:CZN225 DAD221:DAD225 DAT221:DAT225 DBJ221:DBJ225 DBZ221:DBZ225 DCP221:DCP225 DDF221:DDF225 DDV221:DDV225 DEL221:DEL225 DFB221:DFB225 DFR221:DFR225 DGH221:DGH225 DGX221:DGX225 DHN221:DHN225 DID221:DID225 DIT221:DIT225 DJJ221:DJJ225 DJZ221:DJZ225 DKP221:DKP225 DLF221:DLF225 DLV221:DLV225 DML221:DML225 DNB221:DNB225 DNR221:DNR225 DOH221:DOH225 DOX221:DOX225 DPN221:DPN225 DQD221:DQD225 DQT221:DQT225 DRJ221:DRJ225 DRZ221:DRZ225 DSP221:DSP225 DTF221:DTF225 DTV221:DTV225 DUL221:DUL225 DVB221:DVB225 DVR221:DVR225 DWH221:DWH225 DWX221:DWX225 DXN221:DXN225 DYD221:DYD225 DYT221:DYT225 DZJ221:DZJ225 DZZ221:DZZ225 EAP221:EAP225 EBF221:EBF225 EBV221:EBV225 ECL221:ECL225 EDB221:EDB225 EDR221:EDR225 EEH221:EEH225 EEX221:EEX225 EFN221:EFN225 EGD221:EGD225 EGT221:EGT225 EHJ221:EHJ225 EHZ221:EHZ225 EIP221:EIP225 EJF221:EJF225 EJV221:EJV225 EKL221:EKL225 ELB221:ELB225 ELR221:ELR225 EMH221:EMH225 EMX221:EMX225 ENN221:ENN225 EOD221:EOD225 EOT221:EOT225 EPJ221:EPJ225 EPZ221:EPZ225 EQP221:EQP225 ERF221:ERF225 ERV221:ERV225 ESL221:ESL225 ETB221:ETB225 ETR221:ETR225 EUH221:EUH225 EUX221:EUX225 EVN221:EVN225 EWD221:EWD225 EWT221:EWT225 EXJ221:EXJ225 EXZ221:EXZ225 EYP221:EYP225 EZF221:EZF225 EZV221:EZV225 FAL221:FAL225 FBB221:FBB225 FBR221:FBR225 FCH221:FCH225 FCX221:FCX225 FDN221:FDN225 FED221:FED225 FET221:FET225 FFJ221:FFJ225 FFZ221:FFZ225 FGP221:FGP225 FHF221:FHF225 FHV221:FHV225 FIL221:FIL225 FJB221:FJB225 FJR221:FJR225 FKH221:FKH225 FKX221:FKX225 FLN221:FLN225 FMD221:FMD225 FMT221:FMT225 FNJ221:FNJ225 FNZ221:FNZ225 FOP221:FOP225 FPF221:FPF225 FPV221:FPV225 FQL221:FQL225 FRB221:FRB225 FRR221:FRR225 FSH221:FSH225 FSX221:FSX225 FTN221:FTN225 FUD221:FUD225 FUT221:FUT225 FVJ221:FVJ225 FVZ221:FVZ225 FWP221:FWP225 FXF221:FXF225 FXV221:FXV225 FYL221:FYL225 FZB221:FZB225 FZR221:FZR225 GAH221:GAH225 GAX221:GAX225 GBN221:GBN225 GCD221:GCD225 GCT221:GCT225 GDJ221:GDJ225 GDZ221:GDZ225 GEP221:GEP225 GFF221:GFF225 GFV221:GFV225 GGL221:GGL225 GHB221:GHB225 GHR221:GHR225 GIH221:GIH225 GIX221:GIX225 GJN221:GJN225 GKD221:GKD225 GKT221:GKT225 GLJ221:GLJ225 GLZ221:GLZ225 GMP221:GMP225 GNF221:GNF225 GNV221:GNV225 GOL221:GOL225 GPB221:GPB225 GPR221:GPR225 GQH221:GQH225 GQX221:GQX225 GRN221:GRN225 GSD221:GSD225 GST221:GST225 GTJ221:GTJ225 GTZ221:GTZ225 GUP221:GUP225 GVF221:GVF225 GVV221:GVV225 GWL221:GWL225 GXB221:GXB225 GXR221:GXR225 GYH221:GYH225 GYX221:GYX225 GZN221:GZN225 HAD221:HAD225 HAT221:HAT225 HBJ221:HBJ225 HBZ221:HBZ225 HCP221:HCP225 HDF221:HDF225 HDV221:HDV225 HEL221:HEL225 HFB221:HFB225 HFR221:HFR225 HGH221:HGH225 HGX221:HGX225 HHN221:HHN225 HID221:HID225 HIT221:HIT225 HJJ221:HJJ225 HJZ221:HJZ225 HKP221:HKP225 HLF221:HLF225 HLV221:HLV225 HML221:HML225 HNB221:HNB225 HNR221:HNR225 HOH221:HOH225 HOX221:HOX225 HPN221:HPN225 HQD221:HQD225 HQT221:HQT225 HRJ221:HRJ225 HRZ221:HRZ225 HSP221:HSP225 HTF221:HTF225 HTV221:HTV225 HUL221:HUL225 HVB221:HVB225 HVR221:HVR225 HWH221:HWH225 HWX221:HWX225 HXN221:HXN225 HYD221:HYD225 HYT221:HYT225 HZJ221:HZJ225 HZZ221:HZZ225 IAP221:IAP225 IBF221:IBF225 IBV221:IBV225 ICL221:ICL225 IDB221:IDB225 IDR221:IDR225 IEH221:IEH225 IEX221:IEX225 IFN221:IFN225 IGD221:IGD225 IGT221:IGT225 IHJ221:IHJ225 IHZ221:IHZ225 IIP221:IIP225 IJF221:IJF225 IJV221:IJV225 IKL221:IKL225 ILB221:ILB225 ILR221:ILR225 IMH221:IMH225 IMX221:IMX225 INN221:INN225 IOD221:IOD225 IOT221:IOT225 IPJ221:IPJ225 IPZ221:IPZ225 IQP221:IQP225 IRF221:IRF225 IRV221:IRV225 ISL221:ISL225 ITB221:ITB225 ITR221:ITR225 IUH221:IUH225 IUX221:IUX225 IVN221:IVN225 IWD221:IWD225 IWT221:IWT225 IXJ221:IXJ225 IXZ221:IXZ225 IYP221:IYP225 IZF221:IZF225 IZV221:IZV225 JAL221:JAL225 JBB221:JBB225 JBR221:JBR225 JCH221:JCH225 JCX221:JCX225 JDN221:JDN225 JED221:JED225 JET221:JET225 JFJ221:JFJ225 JFZ221:JFZ225 JGP221:JGP225 JHF221:JHF225 JHV221:JHV225 JIL221:JIL225 JJB221:JJB225 JJR221:JJR225 JKH221:JKH225 JKX221:JKX225 JLN221:JLN225 JMD221:JMD225 JMT221:JMT225 JNJ221:JNJ225 JNZ221:JNZ225 JOP221:JOP225 JPF221:JPF225 JPV221:JPV225 JQL221:JQL225 JRB221:JRB225 JRR221:JRR225 JSH221:JSH225 JSX221:JSX225 JTN221:JTN225 JUD221:JUD225 JUT221:JUT225 JVJ221:JVJ225 JVZ221:JVZ225 JWP221:JWP225 JXF221:JXF225 JXV221:JXV225 JYL221:JYL225 JZB221:JZB225 JZR221:JZR225 KAH221:KAH225 KAX221:KAX225 KBN221:KBN225 KCD221:KCD225 KCT221:KCT225 KDJ221:KDJ225 KDZ221:KDZ225 KEP221:KEP225 KFF221:KFF225 KFV221:KFV225 KGL221:KGL225 KHB221:KHB225 KHR221:KHR225 KIH221:KIH225 KIX221:KIX225 KJN221:KJN225 KKD221:KKD225 KKT221:KKT225 KLJ221:KLJ225 KLZ221:KLZ225 KMP221:KMP225 KNF221:KNF225 KNV221:KNV225 KOL221:KOL225 KPB221:KPB225 KPR221:KPR225 KQH221:KQH225 KQX221:KQX225 KRN221:KRN225 KSD221:KSD225 KST221:KST225 KTJ221:KTJ225 KTZ221:KTZ225 KUP221:KUP225 KVF221:KVF225 KVV221:KVV225 KWL221:KWL225 KXB221:KXB225 KXR221:KXR225 KYH221:KYH225 KYX221:KYX225 KZN221:KZN225 LAD221:LAD225 LAT221:LAT225 LBJ221:LBJ225 LBZ221:LBZ225 LCP221:LCP225 LDF221:LDF225 LDV221:LDV225 LEL221:LEL225 LFB221:LFB225 LFR221:LFR225 LGH221:LGH225 LGX221:LGX225 LHN221:LHN225 LID221:LID225 LIT221:LIT225 LJJ221:LJJ225 LJZ221:LJZ225 LKP221:LKP225 LLF221:LLF225 LLV221:LLV225 LML221:LML225 LNB221:LNB225 LNR221:LNR225 LOH221:LOH225 LOX221:LOX225 LPN221:LPN225 LQD221:LQD225 LQT221:LQT225 LRJ221:LRJ225 LRZ221:LRZ225 LSP221:LSP225 LTF221:LTF225 LTV221:LTV225 LUL221:LUL225 LVB221:LVB225 LVR221:LVR225 LWH221:LWH225 LWX221:LWX225 LXN221:LXN225 LYD221:LYD225 LYT221:LYT225 LZJ221:LZJ225 LZZ221:LZZ225 MAP221:MAP225 MBF221:MBF225 MBV221:MBV225 MCL221:MCL225 MDB221:MDB225 MDR221:MDR225 MEH221:MEH225 MEX221:MEX225 MFN221:MFN225 MGD221:MGD225 MGT221:MGT225 MHJ221:MHJ225 MHZ221:MHZ225 MIP221:MIP225 MJF221:MJF225 MJV221:MJV225 MKL221:MKL225 MLB221:MLB225 MLR221:MLR225 MMH221:MMH225 MMX221:MMX225 MNN221:MNN225 MOD221:MOD225 MOT221:MOT225 MPJ221:MPJ225 MPZ221:MPZ225 MQP221:MQP225 MRF221:MRF225 MRV221:MRV225 MSL221:MSL225 MTB221:MTB225 MTR221:MTR225 MUH221:MUH225 MUX221:MUX225 MVN221:MVN225 MWD221:MWD225 MWT221:MWT225 MXJ221:MXJ225 MXZ221:MXZ225 MYP221:MYP225 MZF221:MZF225 MZV221:MZV225 NAL221:NAL225 NBB221:NBB225 NBR221:NBR225 NCH221:NCH225 NCX221:NCX225 NDN221:NDN225 NED221:NED225 NET221:NET225 NFJ221:NFJ225 NFZ221:NFZ225 NGP221:NGP225 NHF221:NHF225 NHV221:NHV225 NIL221:NIL225 NJB221:NJB225 NJR221:NJR225 NKH221:NKH225 NKX221:NKX225 NLN221:NLN225 NMD221:NMD225 NMT221:NMT225 NNJ221:NNJ225 NNZ221:NNZ225 NOP221:NOP225 NPF221:NPF225 NPV221:NPV225 NQL221:NQL225 NRB221:NRB225 NRR221:NRR225 NSH221:NSH225 NSX221:NSX225 NTN221:NTN225 NUD221:NUD225 NUT221:NUT225 NVJ221:NVJ225 NVZ221:NVZ225 NWP221:NWP225 NXF221:NXF225 NXV221:NXV225 NYL221:NYL225 NZB221:NZB225 NZR221:NZR225 OAH221:OAH225 OAX221:OAX225 OBN221:OBN225 OCD221:OCD225 OCT221:OCT225 ODJ221:ODJ225 ODZ221:ODZ225 OEP221:OEP225 OFF221:OFF225 OFV221:OFV225 OGL221:OGL225 OHB221:OHB225 OHR221:OHR225 OIH221:OIH225 OIX221:OIX225 OJN221:OJN225 OKD221:OKD225 OKT221:OKT225 OLJ221:OLJ225 OLZ221:OLZ225 OMP221:OMP225 ONF221:ONF225 ONV221:ONV225 OOL221:OOL225 OPB221:OPB225 OPR221:OPR225 OQH221:OQH225 OQX221:OQX225 ORN221:ORN225 OSD221:OSD225 OST221:OST225 OTJ221:OTJ225 OTZ221:OTZ225 OUP221:OUP225 OVF221:OVF225 OVV221:OVV225 OWL221:OWL225 OXB221:OXB225 OXR221:OXR225 OYH221:OYH225 OYX221:OYX225 OZN221:OZN225 PAD221:PAD225 PAT221:PAT225 PBJ221:PBJ225 PBZ221:PBZ225 PCP221:PCP225 PDF221:PDF225 PDV221:PDV225 PEL221:PEL225 PFB221:PFB225 PFR221:PFR225 PGH221:PGH225 PGX221:PGX225 PHN221:PHN225 PID221:PID225 PIT221:PIT225 PJJ221:PJJ225 PJZ221:PJZ225 PKP221:PKP225 PLF221:PLF225 PLV221:PLV225 PML221:PML225 PNB221:PNB225 PNR221:PNR225 POH221:POH225 POX221:POX225 PPN221:PPN225 PQD221:PQD225 PQT221:PQT225 PRJ221:PRJ225 PRZ221:PRZ225 PSP221:PSP225 PTF221:PTF225 PTV221:PTV225 PUL221:PUL225 PVB221:PVB225 PVR221:PVR225 PWH221:PWH225 PWX221:PWX225 PXN221:PXN225 PYD221:PYD225 PYT221:PYT225 PZJ221:PZJ225 PZZ221:PZZ225 QAP221:QAP225 QBF221:QBF225 QBV221:QBV225 QCL221:QCL225 QDB221:QDB225 QDR221:QDR225 QEH221:QEH225 QEX221:QEX225 QFN221:QFN225 QGD221:QGD225 QGT221:QGT225 QHJ221:QHJ225 QHZ221:QHZ225 QIP221:QIP225 QJF221:QJF225 QJV221:QJV225 QKL221:QKL225 QLB221:QLB225 QLR221:QLR225 QMH221:QMH225 QMX221:QMX225 QNN221:QNN225 QOD221:QOD225 QOT221:QOT225 QPJ221:QPJ225 QPZ221:QPZ225 QQP221:QQP225 QRF221:QRF225 QRV221:QRV225 QSL221:QSL225 QTB221:QTB225 QTR221:QTR225 QUH221:QUH225 QUX221:QUX225 QVN221:QVN225 QWD221:QWD225 QWT221:QWT225 QXJ221:QXJ225 QXZ221:QXZ225 QYP221:QYP225 QZF221:QZF225 QZV221:QZV225 RAL221:RAL225 RBB221:RBB225 RBR221:RBR225 RCH221:RCH225 RCX221:RCX225 RDN221:RDN225 RED221:RED225 RET221:RET225 RFJ221:RFJ225 RFZ221:RFZ225 RGP221:RGP225 RHF221:RHF225 RHV221:RHV225 RIL221:RIL225 RJB221:RJB225 RJR221:RJR225 RKH221:RKH225 RKX221:RKX225 RLN221:RLN225 RMD221:RMD225 RMT221:RMT225 RNJ221:RNJ225 RNZ221:RNZ225 ROP221:ROP225 RPF221:RPF225 RPV221:RPV225 RQL221:RQL225 RRB221:RRB225 RRR221:RRR225 RSH221:RSH225 RSX221:RSX225 RTN221:RTN225 RUD221:RUD225 RUT221:RUT225 RVJ221:RVJ225 RVZ221:RVZ225 RWP221:RWP225 RXF221:RXF225 RXV221:RXV225 RYL221:RYL225 RZB221:RZB225 RZR221:RZR225 SAH221:SAH225 SAX221:SAX225 SBN221:SBN225 SCD221:SCD225 SCT221:SCT225 SDJ221:SDJ225 SDZ221:SDZ225 SEP221:SEP225 SFF221:SFF225 SFV221:SFV225 SGL221:SGL225 SHB221:SHB225 SHR221:SHR225 SIH221:SIH225 SIX221:SIX225 SJN221:SJN225 SKD221:SKD225 SKT221:SKT225 SLJ221:SLJ225 SLZ221:SLZ225 SMP221:SMP225 SNF221:SNF225 SNV221:SNV225 SOL221:SOL225 SPB221:SPB225 SPR221:SPR225 SQH221:SQH225 SQX221:SQX225 SRN221:SRN225 SSD221:SSD225 SST221:SST225 STJ221:STJ225 STZ221:STZ225 SUP221:SUP225 SVF221:SVF225 SVV221:SVV225 SWL221:SWL225 SXB221:SXB225 SXR221:SXR225 SYH221:SYH225 SYX221:SYX225 SZN221:SZN225 TAD221:TAD225 TAT221:TAT225 TBJ221:TBJ225 TBZ221:TBZ225 TCP221:TCP225 TDF221:TDF225 TDV221:TDV225 TEL221:TEL225 TFB221:TFB225 TFR221:TFR225 TGH221:TGH225 TGX221:TGX225 THN221:THN225 TID221:TID225 TIT221:TIT225 TJJ221:TJJ225 TJZ221:TJZ225 TKP221:TKP225 TLF221:TLF225 TLV221:TLV225 TML221:TML225 TNB221:TNB225 TNR221:TNR225 TOH221:TOH225 TOX221:TOX225 TPN221:TPN225 TQD221:TQD225 TQT221:TQT225 TRJ221:TRJ225 TRZ221:TRZ225 TSP221:TSP225 TTF221:TTF225 TTV221:TTV225 TUL221:TUL225 TVB221:TVB225 TVR221:TVR225 TWH221:TWH225 TWX221:TWX225 TXN221:TXN225 TYD221:TYD225 TYT221:TYT225 TZJ221:TZJ225 TZZ221:TZZ225 UAP221:UAP225 UBF221:UBF225 UBV221:UBV225 UCL221:UCL225 UDB221:UDB225 UDR221:UDR225 UEH221:UEH225 UEX221:UEX225 UFN221:UFN225 UGD221:UGD225 UGT221:UGT225 UHJ221:UHJ225 UHZ221:UHZ225 UIP221:UIP225 UJF221:UJF225 UJV221:UJV225 UKL221:UKL225 ULB221:ULB225 ULR221:ULR225 UMH221:UMH225 UMX221:UMX225 UNN221:UNN225 UOD221:UOD225 UOT221:UOT225 UPJ221:UPJ225 UPZ221:UPZ225 UQP221:UQP225 URF221:URF225 URV221:URV225 USL221:USL225 UTB221:UTB225 UTR221:UTR225 UUH221:UUH225 UUX221:UUX225 UVN221:UVN225 UWD221:UWD225 UWT221:UWT225 UXJ221:UXJ225 UXZ221:UXZ225 UYP221:UYP225 UZF221:UZF225 UZV221:UZV225 VAL221:VAL225 VBB221:VBB225 VBR221:VBR225 VCH221:VCH225 VCX221:VCX225 VDN221:VDN225 VED221:VED225 VET221:VET225 VFJ221:VFJ225 VFZ221:VFZ225 VGP221:VGP225 VHF221:VHF225 VHV221:VHV225 VIL221:VIL225 VJB221:VJB225 VJR221:VJR225 VKH221:VKH225 VKX221:VKX225 VLN221:VLN225 VMD221:VMD225 VMT221:VMT225 VNJ221:VNJ225 VNZ221:VNZ225 VOP221:VOP225 VPF221:VPF225 VPV221:VPV225 VQL221:VQL225 VRB221:VRB225 VRR221:VRR225 VSH221:VSH225 VSX221:VSX225 VTN221:VTN225 VUD221:VUD225 VUT221:VUT225 VVJ221:VVJ225 VVZ221:VVZ225 VWP221:VWP225 VXF221:VXF225 VXV221:VXV225 VYL221:VYL225 VZB221:VZB225 VZR221:VZR225 WAH221:WAH225 WAX221:WAX225 WBN221:WBN225 WCD221:WCD225 WCT221:WCT225 WDJ221:WDJ225 WDZ221:WDZ225 WEP221:WEP225 WFF221:WFF225 WFV221:WFV225 WGL221:WGL225 WHB221:WHB225 WHR221:WHR225 WIH221:WIH225 WIX221:WIX225 WJN221:WJN225 WKD221:WKD225 WKT221:WKT225 WLJ221:WLJ225 WLZ221:WLZ225 WMP221:WMP225 WNF221:WNF225 WNV221:WNV225 WOL221:WOL225 WPB221:WPB225 WPR221:WPR225 WQH221:WQH225 WQX221:WQX225 WRN221:WRN225 WSD221:WSD225 WST221:WST225 WTJ221:WTJ225 WTZ221:WTZ225 WUP221:WUP225 WVF221:WVF225 WVV221:WVV225 WWL221:WWL225 WXB221:WXB225 WXR221:WXR225 WYH221:WYH225 WYX221:WYX225 WZN221:WZN225 XAD221:XAD225 XAT221:XAT225 XBJ221:XBJ225 XBZ221:XBZ225 XCP221:XCP225 XDF221:XDF225 XDV221:XDV225 XEL221:XEL225 XFB221:XFB225">
    <cfRule type="cellIs" dxfId="267" priority="628" operator="greaterThan">
      <formula>0</formula>
    </cfRule>
    <cfRule type="cellIs" dxfId="266" priority="627" operator="lessThan">
      <formula>0</formula>
    </cfRule>
  </conditionalFormatting>
  <conditionalFormatting sqref="N232:N236">
    <cfRule type="cellIs" dxfId="265" priority="830" operator="greaterThan">
      <formula>0</formula>
    </cfRule>
    <cfRule type="cellIs" dxfId="264" priority="829" operator="lessThan">
      <formula>0</formula>
    </cfRule>
  </conditionalFormatting>
  <conditionalFormatting sqref="N238:N242">
    <cfRule type="cellIs" dxfId="263" priority="773" operator="lessThan">
      <formula>0</formula>
    </cfRule>
    <cfRule type="cellIs" dxfId="262" priority="774" operator="greaterThan">
      <formula>0</formula>
    </cfRule>
  </conditionalFormatting>
  <conditionalFormatting sqref="N244:N248">
    <cfRule type="cellIs" dxfId="261" priority="771" operator="lessThan">
      <formula>0</formula>
    </cfRule>
    <cfRule type="cellIs" dxfId="260" priority="772" operator="greaterThan">
      <formula>0</formula>
    </cfRule>
  </conditionalFormatting>
  <conditionalFormatting sqref="N250:N254">
    <cfRule type="cellIs" dxfId="259" priority="769" operator="lessThan">
      <formula>0</formula>
    </cfRule>
    <cfRule type="cellIs" dxfId="258" priority="770" operator="greaterThan">
      <formula>0</formula>
    </cfRule>
  </conditionalFormatting>
  <conditionalFormatting sqref="N261:N265">
    <cfRule type="cellIs" dxfId="257" priority="822" operator="greaterThan">
      <formula>0</formula>
    </cfRule>
    <cfRule type="cellIs" dxfId="256" priority="821" operator="lessThan">
      <formula>0</formula>
    </cfRule>
  </conditionalFormatting>
  <conditionalFormatting sqref="N267:N271">
    <cfRule type="cellIs" dxfId="255" priority="819" operator="lessThan">
      <formula>0</formula>
    </cfRule>
    <cfRule type="cellIs" dxfId="254" priority="820" operator="greaterThan">
      <formula>0</formula>
    </cfRule>
  </conditionalFormatting>
  <conditionalFormatting sqref="N273:N277">
    <cfRule type="cellIs" dxfId="253" priority="817" operator="lessThan">
      <formula>0</formula>
    </cfRule>
    <cfRule type="cellIs" dxfId="252" priority="818" operator="greaterThan">
      <formula>0</formula>
    </cfRule>
  </conditionalFormatting>
  <conditionalFormatting sqref="N279:N283">
    <cfRule type="cellIs" dxfId="251" priority="815" operator="lessThan">
      <formula>0</formula>
    </cfRule>
    <cfRule type="cellIs" dxfId="250" priority="816" operator="greaterThan">
      <formula>0</formula>
    </cfRule>
  </conditionalFormatting>
  <conditionalFormatting sqref="P9:P14">
    <cfRule type="cellIs" dxfId="249" priority="7" operator="lessThan">
      <formula>0</formula>
    </cfRule>
    <cfRule type="cellIs" dxfId="248" priority="8" operator="greaterThan">
      <formula>0</formula>
    </cfRule>
  </conditionalFormatting>
  <conditionalFormatting sqref="P16:P21">
    <cfRule type="cellIs" dxfId="247" priority="5" operator="lessThan">
      <formula>0</formula>
    </cfRule>
    <cfRule type="cellIs" dxfId="246" priority="6" operator="greaterThan">
      <formula>0</formula>
    </cfRule>
  </conditionalFormatting>
  <conditionalFormatting sqref="P23:P28">
    <cfRule type="cellIs" dxfId="245" priority="3" operator="lessThan">
      <formula>0</formula>
    </cfRule>
    <cfRule type="cellIs" dxfId="244" priority="4" operator="greaterThan">
      <formula>0</formula>
    </cfRule>
  </conditionalFormatting>
  <conditionalFormatting sqref="P30:P35">
    <cfRule type="cellIs" dxfId="243" priority="1" operator="lessThan">
      <formula>0</formula>
    </cfRule>
    <cfRule type="cellIs" dxfId="242" priority="2" operator="greaterThan">
      <formula>0</formula>
    </cfRule>
  </conditionalFormatting>
  <conditionalFormatting sqref="P42:P47">
    <cfRule type="cellIs" dxfId="241" priority="66" operator="greaterThan">
      <formula>0</formula>
    </cfRule>
    <cfRule type="cellIs" dxfId="240" priority="65" operator="lessThan">
      <formula>0</formula>
    </cfRule>
  </conditionalFormatting>
  <conditionalFormatting sqref="P49:P54">
    <cfRule type="cellIs" dxfId="239" priority="58" operator="greaterThan">
      <formula>0</formula>
    </cfRule>
    <cfRule type="cellIs" dxfId="238" priority="57" operator="lessThan">
      <formula>0</formula>
    </cfRule>
  </conditionalFormatting>
  <conditionalFormatting sqref="P56:P61">
    <cfRule type="cellIs" dxfId="237" priority="56" operator="greaterThan">
      <formula>0</formula>
    </cfRule>
    <cfRule type="cellIs" dxfId="236" priority="55" operator="lessThan">
      <formula>0</formula>
    </cfRule>
  </conditionalFormatting>
  <conditionalFormatting sqref="P63:P68">
    <cfRule type="cellIs" dxfId="235" priority="53" operator="lessThan">
      <formula>0</formula>
    </cfRule>
    <cfRule type="cellIs" dxfId="234" priority="54" operator="greaterThan">
      <formula>0</formula>
    </cfRule>
  </conditionalFormatting>
  <conditionalFormatting sqref="P75:P80">
    <cfRule type="cellIs" dxfId="233" priority="94" operator="greaterThan">
      <formula>0</formula>
    </cfRule>
    <cfRule type="cellIs" dxfId="232" priority="93" operator="lessThan">
      <formula>0</formula>
    </cfRule>
  </conditionalFormatting>
  <conditionalFormatting sqref="P82:P87">
    <cfRule type="cellIs" dxfId="231" priority="73" operator="lessThan">
      <formula>0</formula>
    </cfRule>
    <cfRule type="cellIs" dxfId="230" priority="74" operator="greaterThan">
      <formula>0</formula>
    </cfRule>
  </conditionalFormatting>
  <conditionalFormatting sqref="P89:P94">
    <cfRule type="cellIs" dxfId="229" priority="71" operator="lessThan">
      <formula>0</formula>
    </cfRule>
    <cfRule type="cellIs" dxfId="228" priority="72" operator="greaterThan">
      <formula>0</formula>
    </cfRule>
  </conditionalFormatting>
  <conditionalFormatting sqref="P96:P101">
    <cfRule type="cellIs" dxfId="227" priority="69" operator="lessThan">
      <formula>0</formula>
    </cfRule>
    <cfRule type="cellIs" dxfId="226" priority="70" operator="greaterThan">
      <formula>0</formula>
    </cfRule>
  </conditionalFormatting>
  <conditionalFormatting sqref="P108:P113">
    <cfRule type="cellIs" dxfId="225" priority="276" operator="greaterThan">
      <formula>0</formula>
    </cfRule>
    <cfRule type="cellIs" dxfId="224" priority="275" operator="lessThan">
      <formula>0</formula>
    </cfRule>
  </conditionalFormatting>
  <conditionalFormatting sqref="P115:P120">
    <cfRule type="cellIs" dxfId="223" priority="102" operator="greaterThan">
      <formula>0</formula>
    </cfRule>
    <cfRule type="cellIs" dxfId="222" priority="101" operator="lessThan">
      <formula>0</formula>
    </cfRule>
  </conditionalFormatting>
  <conditionalFormatting sqref="P122:P127">
    <cfRule type="cellIs" dxfId="221" priority="99" operator="lessThan">
      <formula>0</formula>
    </cfRule>
    <cfRule type="cellIs" dxfId="220" priority="100" operator="greaterThan">
      <formula>0</formula>
    </cfRule>
  </conditionalFormatting>
  <conditionalFormatting sqref="P129:P134">
    <cfRule type="cellIs" dxfId="219" priority="97" operator="lessThan">
      <formula>0</formula>
    </cfRule>
    <cfRule type="cellIs" dxfId="218" priority="98" operator="greaterThan">
      <formula>0</formula>
    </cfRule>
  </conditionalFormatting>
  <conditionalFormatting sqref="P141:P146">
    <cfRule type="cellIs" dxfId="217" priority="251" operator="lessThan">
      <formula>0</formula>
    </cfRule>
    <cfRule type="cellIs" dxfId="216" priority="252" operator="greaterThan">
      <formula>0</formula>
    </cfRule>
  </conditionalFormatting>
  <conditionalFormatting sqref="P148:P153">
    <cfRule type="cellIs" dxfId="215" priority="300" operator="greaterThan">
      <formula>0</formula>
    </cfRule>
    <cfRule type="cellIs" dxfId="214" priority="299" operator="lessThan">
      <formula>0</formula>
    </cfRule>
  </conditionalFormatting>
  <conditionalFormatting sqref="P155:P160">
    <cfRule type="cellIs" dxfId="213" priority="297" operator="lessThan">
      <formula>0</formula>
    </cfRule>
    <cfRule type="cellIs" dxfId="212" priority="298" operator="greaterThan">
      <formula>0</formula>
    </cfRule>
  </conditionalFormatting>
  <conditionalFormatting sqref="P162:P167">
    <cfRule type="cellIs" dxfId="211" priority="233" operator="lessThan">
      <formula>0</formula>
    </cfRule>
    <cfRule type="cellIs" dxfId="210" priority="234" operator="greaterThan">
      <formula>0</formula>
    </cfRule>
  </conditionalFormatting>
  <conditionalFormatting sqref="P174:P178">
    <cfRule type="cellIs" dxfId="209" priority="596" operator="greaterThan">
      <formula>0</formula>
    </cfRule>
    <cfRule type="cellIs" dxfId="208" priority="595" operator="lessThan">
      <formula>0</formula>
    </cfRule>
  </conditionalFormatting>
  <conditionalFormatting sqref="P180:P184">
    <cfRule type="cellIs" dxfId="207" priority="462" operator="greaterThan">
      <formula>0</formula>
    </cfRule>
    <cfRule type="cellIs" dxfId="206" priority="461" operator="lessThan">
      <formula>0</formula>
    </cfRule>
  </conditionalFormatting>
  <conditionalFormatting sqref="P186:P190">
    <cfRule type="cellIs" dxfId="205" priority="460" operator="greaterThan">
      <formula>0</formula>
    </cfRule>
    <cfRule type="cellIs" dxfId="204" priority="459" operator="lessThan">
      <formula>0</formula>
    </cfRule>
  </conditionalFormatting>
  <conditionalFormatting sqref="P192:P196">
    <cfRule type="cellIs" dxfId="203" priority="458" operator="greaterThan">
      <formula>0</formula>
    </cfRule>
    <cfRule type="cellIs" dxfId="202" priority="457" operator="lessThan">
      <formula>0</formula>
    </cfRule>
  </conditionalFormatting>
  <conditionalFormatting sqref="P203:P207 AF203:AF207 AV203:AV207 BL203:BL207 CB203:CB207 CR203:CR207 DH203:DH207 DX203:DX207 EN203:EN207 FD203:FD207 FT203:FT207 GJ203:GJ207 GZ203:GZ207 HP203:HP207 IF203:IF207 IV203:IV207 JL203:JL207 KB203:KB207 KR203:KR207 LH203:LH207 LX203:LX207 MN203:MN207 ND203:ND207 NT203:NT207 OJ203:OJ207 OZ203:OZ207 PP203:PP207 QF203:QF207 QV203:QV207 RL203:RL207 SB203:SB207 SR203:SR207 TH203:TH207 TX203:TX207 UN203:UN207 VD203:VD207 VT203:VT207 WJ203:WJ207 WZ203:WZ207 XP203:XP207 YF203:YF207 YV203:YV207 ZL203:ZL207 AAB203:AAB207 AAR203:AAR207 ABH203:ABH207 ABX203:ABX207 ACN203:ACN207 ADD203:ADD207 ADT203:ADT207 AEJ203:AEJ207 AEZ203:AEZ207 AFP203:AFP207 AGF203:AGF207 AGV203:AGV207 AHL203:AHL207 AIB203:AIB207 AIR203:AIR207 AJH203:AJH207 AJX203:AJX207 AKN203:AKN207 ALD203:ALD207 ALT203:ALT207 AMJ203:AMJ207 AMZ203:AMZ207 ANP203:ANP207 AOF203:AOF207 AOV203:AOV207 APL203:APL207 AQB203:AQB207 AQR203:AQR207 ARH203:ARH207 ARX203:ARX207 ASN203:ASN207 ATD203:ATD207 ATT203:ATT207 AUJ203:AUJ207 AUZ203:AUZ207 AVP203:AVP207 AWF203:AWF207 AWV203:AWV207 AXL203:AXL207 AYB203:AYB207 AYR203:AYR207 AZH203:AZH207 AZX203:AZX207 BAN203:BAN207 BBD203:BBD207 BBT203:BBT207 BCJ203:BCJ207 BCZ203:BCZ207 BDP203:BDP207 BEF203:BEF207 BEV203:BEV207 BFL203:BFL207 BGB203:BGB207 BGR203:BGR207 BHH203:BHH207 BHX203:BHX207 BIN203:BIN207 BJD203:BJD207 BJT203:BJT207 BKJ203:BKJ207 BKZ203:BKZ207 BLP203:BLP207 BMF203:BMF207 BMV203:BMV207 BNL203:BNL207 BOB203:BOB207 BOR203:BOR207 BPH203:BPH207 BPX203:BPX207 BQN203:BQN207 BRD203:BRD207 BRT203:BRT207 BSJ203:BSJ207 BSZ203:BSZ207 BTP203:BTP207 BUF203:BUF207 BUV203:BUV207 BVL203:BVL207 BWB203:BWB207 BWR203:BWR207 BXH203:BXH207 BXX203:BXX207 BYN203:BYN207 BZD203:BZD207 BZT203:BZT207 CAJ203:CAJ207 CAZ203:CAZ207 CBP203:CBP207 CCF203:CCF207 CCV203:CCV207 CDL203:CDL207 CEB203:CEB207 CER203:CER207 CFH203:CFH207 CFX203:CFX207 CGN203:CGN207 CHD203:CHD207 CHT203:CHT207 CIJ203:CIJ207 CIZ203:CIZ207 CJP203:CJP207 CKF203:CKF207 CKV203:CKV207 CLL203:CLL207 CMB203:CMB207 CMR203:CMR207 CNH203:CNH207 CNX203:CNX207 CON203:CON207 CPD203:CPD207 CPT203:CPT207 CQJ203:CQJ207 CQZ203:CQZ207 CRP203:CRP207 CSF203:CSF207 CSV203:CSV207 CTL203:CTL207 CUB203:CUB207 CUR203:CUR207 CVH203:CVH207 CVX203:CVX207 CWN203:CWN207 CXD203:CXD207 CXT203:CXT207 CYJ203:CYJ207 CYZ203:CYZ207 CZP203:CZP207 DAF203:DAF207 DAV203:DAV207 DBL203:DBL207 DCB203:DCB207 DCR203:DCR207 DDH203:DDH207 DDX203:DDX207 DEN203:DEN207 DFD203:DFD207 DFT203:DFT207 DGJ203:DGJ207 DGZ203:DGZ207 DHP203:DHP207 DIF203:DIF207 DIV203:DIV207 DJL203:DJL207 DKB203:DKB207 DKR203:DKR207 DLH203:DLH207 DLX203:DLX207 DMN203:DMN207 DND203:DND207 DNT203:DNT207 DOJ203:DOJ207 DOZ203:DOZ207 DPP203:DPP207 DQF203:DQF207 DQV203:DQV207 DRL203:DRL207 DSB203:DSB207 DSR203:DSR207 DTH203:DTH207 DTX203:DTX207 DUN203:DUN207 DVD203:DVD207 DVT203:DVT207 DWJ203:DWJ207 DWZ203:DWZ207 DXP203:DXP207 DYF203:DYF207 DYV203:DYV207 DZL203:DZL207 EAB203:EAB207 EAR203:EAR207 EBH203:EBH207 EBX203:EBX207 ECN203:ECN207 EDD203:EDD207 EDT203:EDT207 EEJ203:EEJ207 EEZ203:EEZ207 EFP203:EFP207 EGF203:EGF207 EGV203:EGV207 EHL203:EHL207 EIB203:EIB207 EIR203:EIR207 EJH203:EJH207 EJX203:EJX207 EKN203:EKN207 ELD203:ELD207 ELT203:ELT207 EMJ203:EMJ207 EMZ203:EMZ207 ENP203:ENP207 EOF203:EOF207 EOV203:EOV207 EPL203:EPL207 EQB203:EQB207 EQR203:EQR207 ERH203:ERH207 ERX203:ERX207 ESN203:ESN207 ETD203:ETD207 ETT203:ETT207 EUJ203:EUJ207 EUZ203:EUZ207 EVP203:EVP207 EWF203:EWF207 EWV203:EWV207 EXL203:EXL207 EYB203:EYB207 EYR203:EYR207 EZH203:EZH207 EZX203:EZX207 FAN203:FAN207 FBD203:FBD207 FBT203:FBT207 FCJ203:FCJ207 FCZ203:FCZ207 FDP203:FDP207 FEF203:FEF207 FEV203:FEV207 FFL203:FFL207 FGB203:FGB207 FGR203:FGR207 FHH203:FHH207 FHX203:FHX207 FIN203:FIN207 FJD203:FJD207 FJT203:FJT207 FKJ203:FKJ207 FKZ203:FKZ207 FLP203:FLP207 FMF203:FMF207 FMV203:FMV207 FNL203:FNL207 FOB203:FOB207 FOR203:FOR207 FPH203:FPH207 FPX203:FPX207 FQN203:FQN207 FRD203:FRD207 FRT203:FRT207 FSJ203:FSJ207 FSZ203:FSZ207 FTP203:FTP207 FUF203:FUF207 FUV203:FUV207 FVL203:FVL207 FWB203:FWB207 FWR203:FWR207 FXH203:FXH207 FXX203:FXX207 FYN203:FYN207 FZD203:FZD207 FZT203:FZT207 GAJ203:GAJ207 GAZ203:GAZ207 GBP203:GBP207 GCF203:GCF207 GCV203:GCV207 GDL203:GDL207 GEB203:GEB207 GER203:GER207 GFH203:GFH207 GFX203:GFX207 GGN203:GGN207 GHD203:GHD207 GHT203:GHT207 GIJ203:GIJ207 GIZ203:GIZ207 GJP203:GJP207 GKF203:GKF207 GKV203:GKV207 GLL203:GLL207 GMB203:GMB207 GMR203:GMR207 GNH203:GNH207 GNX203:GNX207 GON203:GON207 GPD203:GPD207 GPT203:GPT207 GQJ203:GQJ207 GQZ203:GQZ207 GRP203:GRP207 GSF203:GSF207 GSV203:GSV207 GTL203:GTL207 GUB203:GUB207 GUR203:GUR207 GVH203:GVH207 GVX203:GVX207 GWN203:GWN207 GXD203:GXD207 GXT203:GXT207 GYJ203:GYJ207 GYZ203:GYZ207 GZP203:GZP207 HAF203:HAF207 HAV203:HAV207 HBL203:HBL207 HCB203:HCB207 HCR203:HCR207 HDH203:HDH207 HDX203:HDX207 HEN203:HEN207 HFD203:HFD207 HFT203:HFT207 HGJ203:HGJ207 HGZ203:HGZ207 HHP203:HHP207 HIF203:HIF207 HIV203:HIV207 HJL203:HJL207 HKB203:HKB207 HKR203:HKR207 HLH203:HLH207 HLX203:HLX207 HMN203:HMN207 HND203:HND207 HNT203:HNT207 HOJ203:HOJ207 HOZ203:HOZ207 HPP203:HPP207 HQF203:HQF207 HQV203:HQV207 HRL203:HRL207 HSB203:HSB207 HSR203:HSR207 HTH203:HTH207 HTX203:HTX207 HUN203:HUN207 HVD203:HVD207 HVT203:HVT207 HWJ203:HWJ207 HWZ203:HWZ207 HXP203:HXP207 HYF203:HYF207 HYV203:HYV207 HZL203:HZL207 IAB203:IAB207 IAR203:IAR207 IBH203:IBH207 IBX203:IBX207 ICN203:ICN207 IDD203:IDD207 IDT203:IDT207 IEJ203:IEJ207 IEZ203:IEZ207 IFP203:IFP207 IGF203:IGF207 IGV203:IGV207 IHL203:IHL207 IIB203:IIB207 IIR203:IIR207 IJH203:IJH207 IJX203:IJX207 IKN203:IKN207 ILD203:ILD207 ILT203:ILT207 IMJ203:IMJ207 IMZ203:IMZ207 INP203:INP207 IOF203:IOF207 IOV203:IOV207 IPL203:IPL207 IQB203:IQB207 IQR203:IQR207 IRH203:IRH207 IRX203:IRX207 ISN203:ISN207 ITD203:ITD207 ITT203:ITT207 IUJ203:IUJ207 IUZ203:IUZ207 IVP203:IVP207 IWF203:IWF207 IWV203:IWV207 IXL203:IXL207 IYB203:IYB207 IYR203:IYR207 IZH203:IZH207 IZX203:IZX207 JAN203:JAN207 JBD203:JBD207 JBT203:JBT207 JCJ203:JCJ207 JCZ203:JCZ207 JDP203:JDP207 JEF203:JEF207 JEV203:JEV207 JFL203:JFL207 JGB203:JGB207 JGR203:JGR207 JHH203:JHH207 JHX203:JHX207 JIN203:JIN207 JJD203:JJD207 JJT203:JJT207 JKJ203:JKJ207 JKZ203:JKZ207 JLP203:JLP207 JMF203:JMF207 JMV203:JMV207 JNL203:JNL207 JOB203:JOB207 JOR203:JOR207 JPH203:JPH207 JPX203:JPX207 JQN203:JQN207 JRD203:JRD207 JRT203:JRT207 JSJ203:JSJ207 JSZ203:JSZ207 JTP203:JTP207 JUF203:JUF207 JUV203:JUV207 JVL203:JVL207 JWB203:JWB207 JWR203:JWR207 JXH203:JXH207 JXX203:JXX207 JYN203:JYN207 JZD203:JZD207 JZT203:JZT207 KAJ203:KAJ207 KAZ203:KAZ207 KBP203:KBP207 KCF203:KCF207 KCV203:KCV207 KDL203:KDL207 KEB203:KEB207 KER203:KER207 KFH203:KFH207 KFX203:KFX207 KGN203:KGN207 KHD203:KHD207 KHT203:KHT207 KIJ203:KIJ207 KIZ203:KIZ207 KJP203:KJP207 KKF203:KKF207 KKV203:KKV207 KLL203:KLL207 KMB203:KMB207 KMR203:KMR207 KNH203:KNH207 KNX203:KNX207 KON203:KON207 KPD203:KPD207 KPT203:KPT207 KQJ203:KQJ207 KQZ203:KQZ207 KRP203:KRP207 KSF203:KSF207 KSV203:KSV207 KTL203:KTL207 KUB203:KUB207 KUR203:KUR207 KVH203:KVH207 KVX203:KVX207 KWN203:KWN207 KXD203:KXD207 KXT203:KXT207 KYJ203:KYJ207 KYZ203:KYZ207 KZP203:KZP207 LAF203:LAF207 LAV203:LAV207 LBL203:LBL207 LCB203:LCB207 LCR203:LCR207 LDH203:LDH207 LDX203:LDX207 LEN203:LEN207 LFD203:LFD207 LFT203:LFT207 LGJ203:LGJ207 LGZ203:LGZ207 LHP203:LHP207 LIF203:LIF207 LIV203:LIV207 LJL203:LJL207 LKB203:LKB207 LKR203:LKR207 LLH203:LLH207 LLX203:LLX207 LMN203:LMN207 LND203:LND207 LNT203:LNT207 LOJ203:LOJ207 LOZ203:LOZ207 LPP203:LPP207 LQF203:LQF207 LQV203:LQV207 LRL203:LRL207 LSB203:LSB207 LSR203:LSR207 LTH203:LTH207 LTX203:LTX207 LUN203:LUN207 LVD203:LVD207 LVT203:LVT207 LWJ203:LWJ207 LWZ203:LWZ207 LXP203:LXP207 LYF203:LYF207 LYV203:LYV207 LZL203:LZL207 MAB203:MAB207 MAR203:MAR207 MBH203:MBH207 MBX203:MBX207 MCN203:MCN207 MDD203:MDD207 MDT203:MDT207 MEJ203:MEJ207 MEZ203:MEZ207 MFP203:MFP207 MGF203:MGF207 MGV203:MGV207 MHL203:MHL207 MIB203:MIB207 MIR203:MIR207 MJH203:MJH207 MJX203:MJX207 MKN203:MKN207 MLD203:MLD207 MLT203:MLT207 MMJ203:MMJ207 MMZ203:MMZ207 MNP203:MNP207 MOF203:MOF207 MOV203:MOV207 MPL203:MPL207 MQB203:MQB207 MQR203:MQR207 MRH203:MRH207 MRX203:MRX207 MSN203:MSN207 MTD203:MTD207 MTT203:MTT207 MUJ203:MUJ207 MUZ203:MUZ207 MVP203:MVP207 MWF203:MWF207 MWV203:MWV207 MXL203:MXL207 MYB203:MYB207 MYR203:MYR207 MZH203:MZH207 MZX203:MZX207 NAN203:NAN207 NBD203:NBD207 NBT203:NBT207 NCJ203:NCJ207 NCZ203:NCZ207 NDP203:NDP207 NEF203:NEF207 NEV203:NEV207 NFL203:NFL207 NGB203:NGB207 NGR203:NGR207 NHH203:NHH207 NHX203:NHX207 NIN203:NIN207 NJD203:NJD207 NJT203:NJT207 NKJ203:NKJ207 NKZ203:NKZ207 NLP203:NLP207 NMF203:NMF207 NMV203:NMV207 NNL203:NNL207 NOB203:NOB207 NOR203:NOR207 NPH203:NPH207 NPX203:NPX207 NQN203:NQN207 NRD203:NRD207 NRT203:NRT207 NSJ203:NSJ207 NSZ203:NSZ207 NTP203:NTP207 NUF203:NUF207 NUV203:NUV207 NVL203:NVL207 NWB203:NWB207 NWR203:NWR207 NXH203:NXH207 NXX203:NXX207 NYN203:NYN207 NZD203:NZD207 NZT203:NZT207 OAJ203:OAJ207 OAZ203:OAZ207 OBP203:OBP207 OCF203:OCF207 OCV203:OCV207 ODL203:ODL207 OEB203:OEB207 OER203:OER207 OFH203:OFH207 OFX203:OFX207 OGN203:OGN207 OHD203:OHD207 OHT203:OHT207 OIJ203:OIJ207 OIZ203:OIZ207 OJP203:OJP207 OKF203:OKF207 OKV203:OKV207 OLL203:OLL207 OMB203:OMB207 OMR203:OMR207 ONH203:ONH207 ONX203:ONX207 OON203:OON207 OPD203:OPD207 OPT203:OPT207 OQJ203:OQJ207 OQZ203:OQZ207 ORP203:ORP207 OSF203:OSF207 OSV203:OSV207 OTL203:OTL207 OUB203:OUB207 OUR203:OUR207 OVH203:OVH207 OVX203:OVX207 OWN203:OWN207 OXD203:OXD207 OXT203:OXT207 OYJ203:OYJ207 OYZ203:OYZ207 OZP203:OZP207 PAF203:PAF207 PAV203:PAV207 PBL203:PBL207 PCB203:PCB207 PCR203:PCR207 PDH203:PDH207 PDX203:PDX207 PEN203:PEN207 PFD203:PFD207 PFT203:PFT207 PGJ203:PGJ207 PGZ203:PGZ207 PHP203:PHP207 PIF203:PIF207 PIV203:PIV207 PJL203:PJL207 PKB203:PKB207 PKR203:PKR207 PLH203:PLH207 PLX203:PLX207 PMN203:PMN207 PND203:PND207 PNT203:PNT207 POJ203:POJ207 POZ203:POZ207 PPP203:PPP207 PQF203:PQF207 PQV203:PQV207 PRL203:PRL207 PSB203:PSB207 PSR203:PSR207 PTH203:PTH207 PTX203:PTX207 PUN203:PUN207 PVD203:PVD207 PVT203:PVT207 PWJ203:PWJ207 PWZ203:PWZ207 PXP203:PXP207 PYF203:PYF207 PYV203:PYV207 PZL203:PZL207 QAB203:QAB207 QAR203:QAR207 QBH203:QBH207 QBX203:QBX207 QCN203:QCN207 QDD203:QDD207 QDT203:QDT207 QEJ203:QEJ207 QEZ203:QEZ207 QFP203:QFP207 QGF203:QGF207 QGV203:QGV207 QHL203:QHL207 QIB203:QIB207 QIR203:QIR207 QJH203:QJH207 QJX203:QJX207 QKN203:QKN207 QLD203:QLD207 QLT203:QLT207 QMJ203:QMJ207 QMZ203:QMZ207 QNP203:QNP207 QOF203:QOF207 QOV203:QOV207 QPL203:QPL207 QQB203:QQB207 QQR203:QQR207 QRH203:QRH207 QRX203:QRX207 QSN203:QSN207 QTD203:QTD207 QTT203:QTT207 QUJ203:QUJ207 QUZ203:QUZ207 QVP203:QVP207 QWF203:QWF207 QWV203:QWV207 QXL203:QXL207 QYB203:QYB207 QYR203:QYR207 QZH203:QZH207 QZX203:QZX207 RAN203:RAN207 RBD203:RBD207 RBT203:RBT207 RCJ203:RCJ207 RCZ203:RCZ207 RDP203:RDP207 REF203:REF207 REV203:REV207 RFL203:RFL207 RGB203:RGB207 RGR203:RGR207 RHH203:RHH207 RHX203:RHX207 RIN203:RIN207 RJD203:RJD207 RJT203:RJT207 RKJ203:RKJ207 RKZ203:RKZ207 RLP203:RLP207 RMF203:RMF207 RMV203:RMV207 RNL203:RNL207 ROB203:ROB207 ROR203:ROR207 RPH203:RPH207 RPX203:RPX207 RQN203:RQN207 RRD203:RRD207 RRT203:RRT207 RSJ203:RSJ207 RSZ203:RSZ207 RTP203:RTP207 RUF203:RUF207 RUV203:RUV207 RVL203:RVL207 RWB203:RWB207 RWR203:RWR207 RXH203:RXH207 RXX203:RXX207 RYN203:RYN207 RZD203:RZD207 RZT203:RZT207 SAJ203:SAJ207 SAZ203:SAZ207 SBP203:SBP207 SCF203:SCF207 SCV203:SCV207 SDL203:SDL207 SEB203:SEB207 SER203:SER207 SFH203:SFH207 SFX203:SFX207 SGN203:SGN207 SHD203:SHD207 SHT203:SHT207 SIJ203:SIJ207 SIZ203:SIZ207 SJP203:SJP207 SKF203:SKF207 SKV203:SKV207 SLL203:SLL207 SMB203:SMB207 SMR203:SMR207 SNH203:SNH207 SNX203:SNX207 SON203:SON207 SPD203:SPD207 SPT203:SPT207 SQJ203:SQJ207 SQZ203:SQZ207 SRP203:SRP207 SSF203:SSF207 SSV203:SSV207 STL203:STL207 SUB203:SUB207 SUR203:SUR207 SVH203:SVH207 SVX203:SVX207 SWN203:SWN207 SXD203:SXD207 SXT203:SXT207 SYJ203:SYJ207 SYZ203:SYZ207 SZP203:SZP207 TAF203:TAF207 TAV203:TAV207 TBL203:TBL207 TCB203:TCB207 TCR203:TCR207 TDH203:TDH207 TDX203:TDX207 TEN203:TEN207 TFD203:TFD207 TFT203:TFT207 TGJ203:TGJ207 TGZ203:TGZ207 THP203:THP207 TIF203:TIF207 TIV203:TIV207 TJL203:TJL207 TKB203:TKB207 TKR203:TKR207 TLH203:TLH207 TLX203:TLX207 TMN203:TMN207 TND203:TND207 TNT203:TNT207 TOJ203:TOJ207 TOZ203:TOZ207 TPP203:TPP207 TQF203:TQF207 TQV203:TQV207 TRL203:TRL207 TSB203:TSB207 TSR203:TSR207 TTH203:TTH207 TTX203:TTX207 TUN203:TUN207 TVD203:TVD207 TVT203:TVT207 TWJ203:TWJ207 TWZ203:TWZ207 TXP203:TXP207 TYF203:TYF207 TYV203:TYV207 TZL203:TZL207 UAB203:UAB207 UAR203:UAR207 UBH203:UBH207 UBX203:UBX207 UCN203:UCN207 UDD203:UDD207 UDT203:UDT207 UEJ203:UEJ207 UEZ203:UEZ207 UFP203:UFP207 UGF203:UGF207 UGV203:UGV207 UHL203:UHL207 UIB203:UIB207 UIR203:UIR207 UJH203:UJH207 UJX203:UJX207 UKN203:UKN207 ULD203:ULD207 ULT203:ULT207 UMJ203:UMJ207 UMZ203:UMZ207 UNP203:UNP207 UOF203:UOF207 UOV203:UOV207 UPL203:UPL207 UQB203:UQB207 UQR203:UQR207 URH203:URH207 URX203:URX207 USN203:USN207 UTD203:UTD207 UTT203:UTT207 UUJ203:UUJ207 UUZ203:UUZ207 UVP203:UVP207 UWF203:UWF207 UWV203:UWV207 UXL203:UXL207 UYB203:UYB207 UYR203:UYR207 UZH203:UZH207 UZX203:UZX207 VAN203:VAN207 VBD203:VBD207 VBT203:VBT207 VCJ203:VCJ207 VCZ203:VCZ207 VDP203:VDP207 VEF203:VEF207 VEV203:VEV207 VFL203:VFL207 VGB203:VGB207 VGR203:VGR207 VHH203:VHH207 VHX203:VHX207 VIN203:VIN207 VJD203:VJD207 VJT203:VJT207 VKJ203:VKJ207 VKZ203:VKZ207 VLP203:VLP207 VMF203:VMF207 VMV203:VMV207 VNL203:VNL207 VOB203:VOB207 VOR203:VOR207 VPH203:VPH207 VPX203:VPX207 VQN203:VQN207 VRD203:VRD207 VRT203:VRT207 VSJ203:VSJ207 VSZ203:VSZ207 VTP203:VTP207 VUF203:VUF207 VUV203:VUV207 VVL203:VVL207 VWB203:VWB207 VWR203:VWR207 VXH203:VXH207 VXX203:VXX207 VYN203:VYN207 VZD203:VZD207 VZT203:VZT207 WAJ203:WAJ207 WAZ203:WAZ207 WBP203:WBP207 WCF203:WCF207 WCV203:WCV207 WDL203:WDL207 WEB203:WEB207 WER203:WER207 WFH203:WFH207 WFX203:WFX207 WGN203:WGN207 WHD203:WHD207 WHT203:WHT207 WIJ203:WIJ207 WIZ203:WIZ207 WJP203:WJP207 WKF203:WKF207 WKV203:WKV207 WLL203:WLL207 WMB203:WMB207 WMR203:WMR207 WNH203:WNH207 WNX203:WNX207 WON203:WON207 WPD203:WPD207 WPT203:WPT207 WQJ203:WQJ207 WQZ203:WQZ207 WRP203:WRP207 WSF203:WSF207 WSV203:WSV207 WTL203:WTL207 WUB203:WUB207 WUR203:WUR207 WVH203:WVH207 WVX203:WVX207 WWN203:WWN207 WXD203:WXD207 WXT203:WXT207 WYJ203:WYJ207 WYZ203:WYZ207 WZP203:WZP207 XAF203:XAF207 XAV203:XAV207 XBL203:XBL207 XCB203:XCB207 XCR203:XCR207 XDH203:XDH207 XDX203:XDX207 XEN203:XEN207 XFD203:XFD207">
    <cfRule type="cellIs" dxfId="201" priority="745" operator="lessThan">
      <formula>0</formula>
    </cfRule>
    <cfRule type="cellIs" dxfId="200" priority="746" operator="greaterThan">
      <formula>0</formula>
    </cfRule>
  </conditionalFormatting>
  <conditionalFormatting sqref="P209:P213 AF209:AF213 AV209:AV213 BL209:BL213 CB209:CB213 CR209:CR213 DH209:DH213 DX209:DX213 EN209:EN213 FD209:FD213 FT209:FT213 GJ209:GJ213 GZ209:GZ213 HP209:HP213 IF209:IF213 IV209:IV213 JL209:JL213 KB209:KB213 KR209:KR213 LH209:LH213 LX209:LX213 MN209:MN213 ND209:ND213 NT209:NT213 OJ209:OJ213 OZ209:OZ213 PP209:PP213 QF209:QF213 QV209:QV213 RL209:RL213 SB209:SB213 SR209:SR213 TH209:TH213 TX209:TX213 UN209:UN213 VD209:VD213 VT209:VT213 WJ209:WJ213 WZ209:WZ213 XP209:XP213 YF209:YF213 YV209:YV213 ZL209:ZL213 AAB209:AAB213 AAR209:AAR213 ABH209:ABH213 ABX209:ABX213 ACN209:ACN213 ADD209:ADD213 ADT209:ADT213 AEJ209:AEJ213 AEZ209:AEZ213 AFP209:AFP213 AGF209:AGF213 AGV209:AGV213 AHL209:AHL213 AIB209:AIB213 AIR209:AIR213 AJH209:AJH213 AJX209:AJX213 AKN209:AKN213 ALD209:ALD213 ALT209:ALT213 AMJ209:AMJ213 AMZ209:AMZ213 ANP209:ANP213 AOF209:AOF213 AOV209:AOV213 APL209:APL213 AQB209:AQB213 AQR209:AQR213 ARH209:ARH213 ARX209:ARX213 ASN209:ASN213 ATD209:ATD213 ATT209:ATT213 AUJ209:AUJ213 AUZ209:AUZ213 AVP209:AVP213 AWF209:AWF213 AWV209:AWV213 AXL209:AXL213 AYB209:AYB213 AYR209:AYR213 AZH209:AZH213 AZX209:AZX213 BAN209:BAN213 BBD209:BBD213 BBT209:BBT213 BCJ209:BCJ213 BCZ209:BCZ213 BDP209:BDP213 BEF209:BEF213 BEV209:BEV213 BFL209:BFL213 BGB209:BGB213 BGR209:BGR213 BHH209:BHH213 BHX209:BHX213 BIN209:BIN213 BJD209:BJD213 BJT209:BJT213 BKJ209:BKJ213 BKZ209:BKZ213 BLP209:BLP213 BMF209:BMF213 BMV209:BMV213 BNL209:BNL213 BOB209:BOB213 BOR209:BOR213 BPH209:BPH213 BPX209:BPX213 BQN209:BQN213 BRD209:BRD213 BRT209:BRT213 BSJ209:BSJ213 BSZ209:BSZ213 BTP209:BTP213 BUF209:BUF213 BUV209:BUV213 BVL209:BVL213 BWB209:BWB213 BWR209:BWR213 BXH209:BXH213 BXX209:BXX213 BYN209:BYN213 BZD209:BZD213 BZT209:BZT213 CAJ209:CAJ213 CAZ209:CAZ213 CBP209:CBP213 CCF209:CCF213 CCV209:CCV213 CDL209:CDL213 CEB209:CEB213 CER209:CER213 CFH209:CFH213 CFX209:CFX213 CGN209:CGN213 CHD209:CHD213 CHT209:CHT213 CIJ209:CIJ213 CIZ209:CIZ213 CJP209:CJP213 CKF209:CKF213 CKV209:CKV213 CLL209:CLL213 CMB209:CMB213 CMR209:CMR213 CNH209:CNH213 CNX209:CNX213 CON209:CON213 CPD209:CPD213 CPT209:CPT213 CQJ209:CQJ213 CQZ209:CQZ213 CRP209:CRP213 CSF209:CSF213 CSV209:CSV213 CTL209:CTL213 CUB209:CUB213 CUR209:CUR213 CVH209:CVH213 CVX209:CVX213 CWN209:CWN213 CXD209:CXD213 CXT209:CXT213 CYJ209:CYJ213 CYZ209:CYZ213 CZP209:CZP213 DAF209:DAF213 DAV209:DAV213 DBL209:DBL213 DCB209:DCB213 DCR209:DCR213 DDH209:DDH213 DDX209:DDX213 DEN209:DEN213 DFD209:DFD213 DFT209:DFT213 DGJ209:DGJ213 DGZ209:DGZ213 DHP209:DHP213 DIF209:DIF213 DIV209:DIV213 DJL209:DJL213 DKB209:DKB213 DKR209:DKR213 DLH209:DLH213 DLX209:DLX213 DMN209:DMN213 DND209:DND213 DNT209:DNT213 DOJ209:DOJ213 DOZ209:DOZ213 DPP209:DPP213 DQF209:DQF213 DQV209:DQV213 DRL209:DRL213 DSB209:DSB213 DSR209:DSR213 DTH209:DTH213 DTX209:DTX213 DUN209:DUN213 DVD209:DVD213 DVT209:DVT213 DWJ209:DWJ213 DWZ209:DWZ213 DXP209:DXP213 DYF209:DYF213 DYV209:DYV213 DZL209:DZL213 EAB209:EAB213 EAR209:EAR213 EBH209:EBH213 EBX209:EBX213 ECN209:ECN213 EDD209:EDD213 EDT209:EDT213 EEJ209:EEJ213 EEZ209:EEZ213 EFP209:EFP213 EGF209:EGF213 EGV209:EGV213 EHL209:EHL213 EIB209:EIB213 EIR209:EIR213 EJH209:EJH213 EJX209:EJX213 EKN209:EKN213 ELD209:ELD213 ELT209:ELT213 EMJ209:EMJ213 EMZ209:EMZ213 ENP209:ENP213 EOF209:EOF213 EOV209:EOV213 EPL209:EPL213 EQB209:EQB213 EQR209:EQR213 ERH209:ERH213 ERX209:ERX213 ESN209:ESN213 ETD209:ETD213 ETT209:ETT213 EUJ209:EUJ213 EUZ209:EUZ213 EVP209:EVP213 EWF209:EWF213 EWV209:EWV213 EXL209:EXL213 EYB209:EYB213 EYR209:EYR213 EZH209:EZH213 EZX209:EZX213 FAN209:FAN213 FBD209:FBD213 FBT209:FBT213 FCJ209:FCJ213 FCZ209:FCZ213 FDP209:FDP213 FEF209:FEF213 FEV209:FEV213 FFL209:FFL213 FGB209:FGB213 FGR209:FGR213 FHH209:FHH213 FHX209:FHX213 FIN209:FIN213 FJD209:FJD213 FJT209:FJT213 FKJ209:FKJ213 FKZ209:FKZ213 FLP209:FLP213 FMF209:FMF213 FMV209:FMV213 FNL209:FNL213 FOB209:FOB213 FOR209:FOR213 FPH209:FPH213 FPX209:FPX213 FQN209:FQN213 FRD209:FRD213 FRT209:FRT213 FSJ209:FSJ213 FSZ209:FSZ213 FTP209:FTP213 FUF209:FUF213 FUV209:FUV213 FVL209:FVL213 FWB209:FWB213 FWR209:FWR213 FXH209:FXH213 FXX209:FXX213 FYN209:FYN213 FZD209:FZD213 FZT209:FZT213 GAJ209:GAJ213 GAZ209:GAZ213 GBP209:GBP213 GCF209:GCF213 GCV209:GCV213 GDL209:GDL213 GEB209:GEB213 GER209:GER213 GFH209:GFH213 GFX209:GFX213 GGN209:GGN213 GHD209:GHD213 GHT209:GHT213 GIJ209:GIJ213 GIZ209:GIZ213 GJP209:GJP213 GKF209:GKF213 GKV209:GKV213 GLL209:GLL213 GMB209:GMB213 GMR209:GMR213 GNH209:GNH213 GNX209:GNX213 GON209:GON213 GPD209:GPD213 GPT209:GPT213 GQJ209:GQJ213 GQZ209:GQZ213 GRP209:GRP213 GSF209:GSF213 GSV209:GSV213 GTL209:GTL213 GUB209:GUB213 GUR209:GUR213 GVH209:GVH213 GVX209:GVX213 GWN209:GWN213 GXD209:GXD213 GXT209:GXT213 GYJ209:GYJ213 GYZ209:GYZ213 GZP209:GZP213 HAF209:HAF213 HAV209:HAV213 HBL209:HBL213 HCB209:HCB213 HCR209:HCR213 HDH209:HDH213 HDX209:HDX213 HEN209:HEN213 HFD209:HFD213 HFT209:HFT213 HGJ209:HGJ213 HGZ209:HGZ213 HHP209:HHP213 HIF209:HIF213 HIV209:HIV213 HJL209:HJL213 HKB209:HKB213 HKR209:HKR213 HLH209:HLH213 HLX209:HLX213 HMN209:HMN213 HND209:HND213 HNT209:HNT213 HOJ209:HOJ213 HOZ209:HOZ213 HPP209:HPP213 HQF209:HQF213 HQV209:HQV213 HRL209:HRL213 HSB209:HSB213 HSR209:HSR213 HTH209:HTH213 HTX209:HTX213 HUN209:HUN213 HVD209:HVD213 HVT209:HVT213 HWJ209:HWJ213 HWZ209:HWZ213 HXP209:HXP213 HYF209:HYF213 HYV209:HYV213 HZL209:HZL213 IAB209:IAB213 IAR209:IAR213 IBH209:IBH213 IBX209:IBX213 ICN209:ICN213 IDD209:IDD213 IDT209:IDT213 IEJ209:IEJ213 IEZ209:IEZ213 IFP209:IFP213 IGF209:IGF213 IGV209:IGV213 IHL209:IHL213 IIB209:IIB213 IIR209:IIR213 IJH209:IJH213 IJX209:IJX213 IKN209:IKN213 ILD209:ILD213 ILT209:ILT213 IMJ209:IMJ213 IMZ209:IMZ213 INP209:INP213 IOF209:IOF213 IOV209:IOV213 IPL209:IPL213 IQB209:IQB213 IQR209:IQR213 IRH209:IRH213 IRX209:IRX213 ISN209:ISN213 ITD209:ITD213 ITT209:ITT213 IUJ209:IUJ213 IUZ209:IUZ213 IVP209:IVP213 IWF209:IWF213 IWV209:IWV213 IXL209:IXL213 IYB209:IYB213 IYR209:IYR213 IZH209:IZH213 IZX209:IZX213 JAN209:JAN213 JBD209:JBD213 JBT209:JBT213 JCJ209:JCJ213 JCZ209:JCZ213 JDP209:JDP213 JEF209:JEF213 JEV209:JEV213 JFL209:JFL213 JGB209:JGB213 JGR209:JGR213 JHH209:JHH213 JHX209:JHX213 JIN209:JIN213 JJD209:JJD213 JJT209:JJT213 JKJ209:JKJ213 JKZ209:JKZ213 JLP209:JLP213 JMF209:JMF213 JMV209:JMV213 JNL209:JNL213 JOB209:JOB213 JOR209:JOR213 JPH209:JPH213 JPX209:JPX213 JQN209:JQN213 JRD209:JRD213 JRT209:JRT213 JSJ209:JSJ213 JSZ209:JSZ213 JTP209:JTP213 JUF209:JUF213 JUV209:JUV213 JVL209:JVL213 JWB209:JWB213 JWR209:JWR213 JXH209:JXH213 JXX209:JXX213 JYN209:JYN213 JZD209:JZD213 JZT209:JZT213 KAJ209:KAJ213 KAZ209:KAZ213 KBP209:KBP213 KCF209:KCF213 KCV209:KCV213 KDL209:KDL213 KEB209:KEB213 KER209:KER213 KFH209:KFH213 KFX209:KFX213 KGN209:KGN213 KHD209:KHD213 KHT209:KHT213 KIJ209:KIJ213 KIZ209:KIZ213 KJP209:KJP213 KKF209:KKF213 KKV209:KKV213 KLL209:KLL213 KMB209:KMB213 KMR209:KMR213 KNH209:KNH213 KNX209:KNX213 KON209:KON213 KPD209:KPD213 KPT209:KPT213 KQJ209:KQJ213 KQZ209:KQZ213 KRP209:KRP213 KSF209:KSF213 KSV209:KSV213 KTL209:KTL213 KUB209:KUB213 KUR209:KUR213 KVH209:KVH213 KVX209:KVX213 KWN209:KWN213 KXD209:KXD213 KXT209:KXT213 KYJ209:KYJ213 KYZ209:KYZ213 KZP209:KZP213 LAF209:LAF213 LAV209:LAV213 LBL209:LBL213 LCB209:LCB213 LCR209:LCR213 LDH209:LDH213 LDX209:LDX213 LEN209:LEN213 LFD209:LFD213 LFT209:LFT213 LGJ209:LGJ213 LGZ209:LGZ213 LHP209:LHP213 LIF209:LIF213 LIV209:LIV213 LJL209:LJL213 LKB209:LKB213 LKR209:LKR213 LLH209:LLH213 LLX209:LLX213 LMN209:LMN213 LND209:LND213 LNT209:LNT213 LOJ209:LOJ213 LOZ209:LOZ213 LPP209:LPP213 LQF209:LQF213 LQV209:LQV213 LRL209:LRL213 LSB209:LSB213 LSR209:LSR213 LTH209:LTH213 LTX209:LTX213 LUN209:LUN213 LVD209:LVD213 LVT209:LVT213 LWJ209:LWJ213 LWZ209:LWZ213 LXP209:LXP213 LYF209:LYF213 LYV209:LYV213 LZL209:LZL213 MAB209:MAB213 MAR209:MAR213 MBH209:MBH213 MBX209:MBX213 MCN209:MCN213 MDD209:MDD213 MDT209:MDT213 MEJ209:MEJ213 MEZ209:MEZ213 MFP209:MFP213 MGF209:MGF213 MGV209:MGV213 MHL209:MHL213 MIB209:MIB213 MIR209:MIR213 MJH209:MJH213 MJX209:MJX213 MKN209:MKN213 MLD209:MLD213 MLT209:MLT213 MMJ209:MMJ213 MMZ209:MMZ213 MNP209:MNP213 MOF209:MOF213 MOV209:MOV213 MPL209:MPL213 MQB209:MQB213 MQR209:MQR213 MRH209:MRH213 MRX209:MRX213 MSN209:MSN213 MTD209:MTD213 MTT209:MTT213 MUJ209:MUJ213 MUZ209:MUZ213 MVP209:MVP213 MWF209:MWF213 MWV209:MWV213 MXL209:MXL213 MYB209:MYB213 MYR209:MYR213 MZH209:MZH213 MZX209:MZX213 NAN209:NAN213 NBD209:NBD213 NBT209:NBT213 NCJ209:NCJ213 NCZ209:NCZ213 NDP209:NDP213 NEF209:NEF213 NEV209:NEV213 NFL209:NFL213 NGB209:NGB213 NGR209:NGR213 NHH209:NHH213 NHX209:NHX213 NIN209:NIN213 NJD209:NJD213 NJT209:NJT213 NKJ209:NKJ213 NKZ209:NKZ213 NLP209:NLP213 NMF209:NMF213 NMV209:NMV213 NNL209:NNL213 NOB209:NOB213 NOR209:NOR213 NPH209:NPH213 NPX209:NPX213 NQN209:NQN213 NRD209:NRD213 NRT209:NRT213 NSJ209:NSJ213 NSZ209:NSZ213 NTP209:NTP213 NUF209:NUF213 NUV209:NUV213 NVL209:NVL213 NWB209:NWB213 NWR209:NWR213 NXH209:NXH213 NXX209:NXX213 NYN209:NYN213 NZD209:NZD213 NZT209:NZT213 OAJ209:OAJ213 OAZ209:OAZ213 OBP209:OBP213 OCF209:OCF213 OCV209:OCV213 ODL209:ODL213 OEB209:OEB213 OER209:OER213 OFH209:OFH213 OFX209:OFX213 OGN209:OGN213 OHD209:OHD213 OHT209:OHT213 OIJ209:OIJ213 OIZ209:OIZ213 OJP209:OJP213 OKF209:OKF213 OKV209:OKV213 OLL209:OLL213 OMB209:OMB213 OMR209:OMR213 ONH209:ONH213 ONX209:ONX213 OON209:OON213 OPD209:OPD213 OPT209:OPT213 OQJ209:OQJ213 OQZ209:OQZ213 ORP209:ORP213 OSF209:OSF213 OSV209:OSV213 OTL209:OTL213 OUB209:OUB213 OUR209:OUR213 OVH209:OVH213 OVX209:OVX213 OWN209:OWN213 OXD209:OXD213 OXT209:OXT213 OYJ209:OYJ213 OYZ209:OYZ213 OZP209:OZP213 PAF209:PAF213 PAV209:PAV213 PBL209:PBL213 PCB209:PCB213 PCR209:PCR213 PDH209:PDH213 PDX209:PDX213 PEN209:PEN213 PFD209:PFD213 PFT209:PFT213 PGJ209:PGJ213 PGZ209:PGZ213 PHP209:PHP213 PIF209:PIF213 PIV209:PIV213 PJL209:PJL213 PKB209:PKB213 PKR209:PKR213 PLH209:PLH213 PLX209:PLX213 PMN209:PMN213 PND209:PND213 PNT209:PNT213 POJ209:POJ213 POZ209:POZ213 PPP209:PPP213 PQF209:PQF213 PQV209:PQV213 PRL209:PRL213 PSB209:PSB213 PSR209:PSR213 PTH209:PTH213 PTX209:PTX213 PUN209:PUN213 PVD209:PVD213 PVT209:PVT213 PWJ209:PWJ213 PWZ209:PWZ213 PXP209:PXP213 PYF209:PYF213 PYV209:PYV213 PZL209:PZL213 QAB209:QAB213 QAR209:QAR213 QBH209:QBH213 QBX209:QBX213 QCN209:QCN213 QDD209:QDD213 QDT209:QDT213 QEJ209:QEJ213 QEZ209:QEZ213 QFP209:QFP213 QGF209:QGF213 QGV209:QGV213 QHL209:QHL213 QIB209:QIB213 QIR209:QIR213 QJH209:QJH213 QJX209:QJX213 QKN209:QKN213 QLD209:QLD213 QLT209:QLT213 QMJ209:QMJ213 QMZ209:QMZ213 QNP209:QNP213 QOF209:QOF213 QOV209:QOV213 QPL209:QPL213 QQB209:QQB213 QQR209:QQR213 QRH209:QRH213 QRX209:QRX213 QSN209:QSN213 QTD209:QTD213 QTT209:QTT213 QUJ209:QUJ213 QUZ209:QUZ213 QVP209:QVP213 QWF209:QWF213 QWV209:QWV213 QXL209:QXL213 QYB209:QYB213 QYR209:QYR213 QZH209:QZH213 QZX209:QZX213 RAN209:RAN213 RBD209:RBD213 RBT209:RBT213 RCJ209:RCJ213 RCZ209:RCZ213 RDP209:RDP213 REF209:REF213 REV209:REV213 RFL209:RFL213 RGB209:RGB213 RGR209:RGR213 RHH209:RHH213 RHX209:RHX213 RIN209:RIN213 RJD209:RJD213 RJT209:RJT213 RKJ209:RKJ213 RKZ209:RKZ213 RLP209:RLP213 RMF209:RMF213 RMV209:RMV213 RNL209:RNL213 ROB209:ROB213 ROR209:ROR213 RPH209:RPH213 RPX209:RPX213 RQN209:RQN213 RRD209:RRD213 RRT209:RRT213 RSJ209:RSJ213 RSZ209:RSZ213 RTP209:RTP213 RUF209:RUF213 RUV209:RUV213 RVL209:RVL213 RWB209:RWB213 RWR209:RWR213 RXH209:RXH213 RXX209:RXX213 RYN209:RYN213 RZD209:RZD213 RZT209:RZT213 SAJ209:SAJ213 SAZ209:SAZ213 SBP209:SBP213 SCF209:SCF213 SCV209:SCV213 SDL209:SDL213 SEB209:SEB213 SER209:SER213 SFH209:SFH213 SFX209:SFX213 SGN209:SGN213 SHD209:SHD213 SHT209:SHT213 SIJ209:SIJ213 SIZ209:SIZ213 SJP209:SJP213 SKF209:SKF213 SKV209:SKV213 SLL209:SLL213 SMB209:SMB213 SMR209:SMR213 SNH209:SNH213 SNX209:SNX213 SON209:SON213 SPD209:SPD213 SPT209:SPT213 SQJ209:SQJ213 SQZ209:SQZ213 SRP209:SRP213 SSF209:SSF213 SSV209:SSV213 STL209:STL213 SUB209:SUB213 SUR209:SUR213 SVH209:SVH213 SVX209:SVX213 SWN209:SWN213 SXD209:SXD213 SXT209:SXT213 SYJ209:SYJ213 SYZ209:SYZ213 SZP209:SZP213 TAF209:TAF213 TAV209:TAV213 TBL209:TBL213 TCB209:TCB213 TCR209:TCR213 TDH209:TDH213 TDX209:TDX213 TEN209:TEN213 TFD209:TFD213 TFT209:TFT213 TGJ209:TGJ213 TGZ209:TGZ213 THP209:THP213 TIF209:TIF213 TIV209:TIV213 TJL209:TJL213 TKB209:TKB213 TKR209:TKR213 TLH209:TLH213 TLX209:TLX213 TMN209:TMN213 TND209:TND213 TNT209:TNT213 TOJ209:TOJ213 TOZ209:TOZ213 TPP209:TPP213 TQF209:TQF213 TQV209:TQV213 TRL209:TRL213 TSB209:TSB213 TSR209:TSR213 TTH209:TTH213 TTX209:TTX213 TUN209:TUN213 TVD209:TVD213 TVT209:TVT213 TWJ209:TWJ213 TWZ209:TWZ213 TXP209:TXP213 TYF209:TYF213 TYV209:TYV213 TZL209:TZL213 UAB209:UAB213 UAR209:UAR213 UBH209:UBH213 UBX209:UBX213 UCN209:UCN213 UDD209:UDD213 UDT209:UDT213 UEJ209:UEJ213 UEZ209:UEZ213 UFP209:UFP213 UGF209:UGF213 UGV209:UGV213 UHL209:UHL213 UIB209:UIB213 UIR209:UIR213 UJH209:UJH213 UJX209:UJX213 UKN209:UKN213 ULD209:ULD213 ULT209:ULT213 UMJ209:UMJ213 UMZ209:UMZ213 UNP209:UNP213 UOF209:UOF213 UOV209:UOV213 UPL209:UPL213 UQB209:UQB213 UQR209:UQR213 URH209:URH213 URX209:URX213 USN209:USN213 UTD209:UTD213 UTT209:UTT213 UUJ209:UUJ213 UUZ209:UUZ213 UVP209:UVP213 UWF209:UWF213 UWV209:UWV213 UXL209:UXL213 UYB209:UYB213 UYR209:UYR213 UZH209:UZH213 UZX209:UZX213 VAN209:VAN213 VBD209:VBD213 VBT209:VBT213 VCJ209:VCJ213 VCZ209:VCZ213 VDP209:VDP213 VEF209:VEF213 VEV209:VEV213 VFL209:VFL213 VGB209:VGB213 VGR209:VGR213 VHH209:VHH213 VHX209:VHX213 VIN209:VIN213 VJD209:VJD213 VJT209:VJT213 VKJ209:VKJ213 VKZ209:VKZ213 VLP209:VLP213 VMF209:VMF213 VMV209:VMV213 VNL209:VNL213 VOB209:VOB213 VOR209:VOR213 VPH209:VPH213 VPX209:VPX213 VQN209:VQN213 VRD209:VRD213 VRT209:VRT213 VSJ209:VSJ213 VSZ209:VSZ213 VTP209:VTP213 VUF209:VUF213 VUV209:VUV213 VVL209:VVL213 VWB209:VWB213 VWR209:VWR213 VXH209:VXH213 VXX209:VXX213 VYN209:VYN213 VZD209:VZD213 VZT209:VZT213 WAJ209:WAJ213 WAZ209:WAZ213 WBP209:WBP213 WCF209:WCF213 WCV209:WCV213 WDL209:WDL213 WEB209:WEB213 WER209:WER213 WFH209:WFH213 WFX209:WFX213 WGN209:WGN213 WHD209:WHD213 WHT209:WHT213 WIJ209:WIJ213 WIZ209:WIZ213 WJP209:WJP213 WKF209:WKF213 WKV209:WKV213 WLL209:WLL213 WMB209:WMB213 WMR209:WMR213 WNH209:WNH213 WNX209:WNX213 WON209:WON213 WPD209:WPD213 WPT209:WPT213 WQJ209:WQJ213 WQZ209:WQZ213 WRP209:WRP213 WSF209:WSF213 WSV209:WSV213 WTL209:WTL213 WUB209:WUB213 WUR209:WUR213 WVH209:WVH213 WVX209:WVX213 WWN209:WWN213 WXD209:WXD213 WXT209:WXT213 WYJ209:WYJ213 WYZ209:WYZ213 WZP209:WZP213 XAF209:XAF213 XAV209:XAV213 XBL209:XBL213 XCB209:XCB213 XCR209:XCR213 XDH209:XDH213 XDX209:XDX213 XEN209:XEN213 XFD209:XFD213">
    <cfRule type="cellIs" dxfId="199" priority="625" operator="lessThan">
      <formula>0</formula>
    </cfRule>
    <cfRule type="cellIs" dxfId="198" priority="626" operator="greaterThan">
      <formula>0</formula>
    </cfRule>
  </conditionalFormatting>
  <conditionalFormatting sqref="P215:P219 AF215:AF219 AV215:AV219 BL215:BL219 CB215:CB219 CR215:CR219 DH215:DH219 DX215:DX219 EN215:EN219 FD215:FD219 FT215:FT219 GJ215:GJ219 GZ215:GZ219 HP215:HP219 IF215:IF219 IV215:IV219 JL215:JL219 KB215:KB219 KR215:KR219 LH215:LH219 LX215:LX219 MN215:MN219 ND215:ND219 NT215:NT219 OJ215:OJ219 OZ215:OZ219 PP215:PP219 QF215:QF219 QV215:QV219 RL215:RL219 SB215:SB219 SR215:SR219 TH215:TH219 TX215:TX219 UN215:UN219 VD215:VD219 VT215:VT219 WJ215:WJ219 WZ215:WZ219 XP215:XP219 YF215:YF219 YV215:YV219 ZL215:ZL219 AAB215:AAB219 AAR215:AAR219 ABH215:ABH219 ABX215:ABX219 ACN215:ACN219 ADD215:ADD219 ADT215:ADT219 AEJ215:AEJ219 AEZ215:AEZ219 AFP215:AFP219 AGF215:AGF219 AGV215:AGV219 AHL215:AHL219 AIB215:AIB219 AIR215:AIR219 AJH215:AJH219 AJX215:AJX219 AKN215:AKN219 ALD215:ALD219 ALT215:ALT219 AMJ215:AMJ219 AMZ215:AMZ219 ANP215:ANP219 AOF215:AOF219 AOV215:AOV219 APL215:APL219 AQB215:AQB219 AQR215:AQR219 ARH215:ARH219 ARX215:ARX219 ASN215:ASN219 ATD215:ATD219 ATT215:ATT219 AUJ215:AUJ219 AUZ215:AUZ219 AVP215:AVP219 AWF215:AWF219 AWV215:AWV219 AXL215:AXL219 AYB215:AYB219 AYR215:AYR219 AZH215:AZH219 AZX215:AZX219 BAN215:BAN219 BBD215:BBD219 BBT215:BBT219 BCJ215:BCJ219 BCZ215:BCZ219 BDP215:BDP219 BEF215:BEF219 BEV215:BEV219 BFL215:BFL219 BGB215:BGB219 BGR215:BGR219 BHH215:BHH219 BHX215:BHX219 BIN215:BIN219 BJD215:BJD219 BJT215:BJT219 BKJ215:BKJ219 BKZ215:BKZ219 BLP215:BLP219 BMF215:BMF219 BMV215:BMV219 BNL215:BNL219 BOB215:BOB219 BOR215:BOR219 BPH215:BPH219 BPX215:BPX219 BQN215:BQN219 BRD215:BRD219 BRT215:BRT219 BSJ215:BSJ219 BSZ215:BSZ219 BTP215:BTP219 BUF215:BUF219 BUV215:BUV219 BVL215:BVL219 BWB215:BWB219 BWR215:BWR219 BXH215:BXH219 BXX215:BXX219 BYN215:BYN219 BZD215:BZD219 BZT215:BZT219 CAJ215:CAJ219 CAZ215:CAZ219 CBP215:CBP219 CCF215:CCF219 CCV215:CCV219 CDL215:CDL219 CEB215:CEB219 CER215:CER219 CFH215:CFH219 CFX215:CFX219 CGN215:CGN219 CHD215:CHD219 CHT215:CHT219 CIJ215:CIJ219 CIZ215:CIZ219 CJP215:CJP219 CKF215:CKF219 CKV215:CKV219 CLL215:CLL219 CMB215:CMB219 CMR215:CMR219 CNH215:CNH219 CNX215:CNX219 CON215:CON219 CPD215:CPD219 CPT215:CPT219 CQJ215:CQJ219 CQZ215:CQZ219 CRP215:CRP219 CSF215:CSF219 CSV215:CSV219 CTL215:CTL219 CUB215:CUB219 CUR215:CUR219 CVH215:CVH219 CVX215:CVX219 CWN215:CWN219 CXD215:CXD219 CXT215:CXT219 CYJ215:CYJ219 CYZ215:CYZ219 CZP215:CZP219 DAF215:DAF219 DAV215:DAV219 DBL215:DBL219 DCB215:DCB219 DCR215:DCR219 DDH215:DDH219 DDX215:DDX219 DEN215:DEN219 DFD215:DFD219 DFT215:DFT219 DGJ215:DGJ219 DGZ215:DGZ219 DHP215:DHP219 DIF215:DIF219 DIV215:DIV219 DJL215:DJL219 DKB215:DKB219 DKR215:DKR219 DLH215:DLH219 DLX215:DLX219 DMN215:DMN219 DND215:DND219 DNT215:DNT219 DOJ215:DOJ219 DOZ215:DOZ219 DPP215:DPP219 DQF215:DQF219 DQV215:DQV219 DRL215:DRL219 DSB215:DSB219 DSR215:DSR219 DTH215:DTH219 DTX215:DTX219 DUN215:DUN219 DVD215:DVD219 DVT215:DVT219 DWJ215:DWJ219 DWZ215:DWZ219 DXP215:DXP219 DYF215:DYF219 DYV215:DYV219 DZL215:DZL219 EAB215:EAB219 EAR215:EAR219 EBH215:EBH219 EBX215:EBX219 ECN215:ECN219 EDD215:EDD219 EDT215:EDT219 EEJ215:EEJ219 EEZ215:EEZ219 EFP215:EFP219 EGF215:EGF219 EGV215:EGV219 EHL215:EHL219 EIB215:EIB219 EIR215:EIR219 EJH215:EJH219 EJX215:EJX219 EKN215:EKN219 ELD215:ELD219 ELT215:ELT219 EMJ215:EMJ219 EMZ215:EMZ219 ENP215:ENP219 EOF215:EOF219 EOV215:EOV219 EPL215:EPL219 EQB215:EQB219 EQR215:EQR219 ERH215:ERH219 ERX215:ERX219 ESN215:ESN219 ETD215:ETD219 ETT215:ETT219 EUJ215:EUJ219 EUZ215:EUZ219 EVP215:EVP219 EWF215:EWF219 EWV215:EWV219 EXL215:EXL219 EYB215:EYB219 EYR215:EYR219 EZH215:EZH219 EZX215:EZX219 FAN215:FAN219 FBD215:FBD219 FBT215:FBT219 FCJ215:FCJ219 FCZ215:FCZ219 FDP215:FDP219 FEF215:FEF219 FEV215:FEV219 FFL215:FFL219 FGB215:FGB219 FGR215:FGR219 FHH215:FHH219 FHX215:FHX219 FIN215:FIN219 FJD215:FJD219 FJT215:FJT219 FKJ215:FKJ219 FKZ215:FKZ219 FLP215:FLP219 FMF215:FMF219 FMV215:FMV219 FNL215:FNL219 FOB215:FOB219 FOR215:FOR219 FPH215:FPH219 FPX215:FPX219 FQN215:FQN219 FRD215:FRD219 FRT215:FRT219 FSJ215:FSJ219 FSZ215:FSZ219 FTP215:FTP219 FUF215:FUF219 FUV215:FUV219 FVL215:FVL219 FWB215:FWB219 FWR215:FWR219 FXH215:FXH219 FXX215:FXX219 FYN215:FYN219 FZD215:FZD219 FZT215:FZT219 GAJ215:GAJ219 GAZ215:GAZ219 GBP215:GBP219 GCF215:GCF219 GCV215:GCV219 GDL215:GDL219 GEB215:GEB219 GER215:GER219 GFH215:GFH219 GFX215:GFX219 GGN215:GGN219 GHD215:GHD219 GHT215:GHT219 GIJ215:GIJ219 GIZ215:GIZ219 GJP215:GJP219 GKF215:GKF219 GKV215:GKV219 GLL215:GLL219 GMB215:GMB219 GMR215:GMR219 GNH215:GNH219 GNX215:GNX219 GON215:GON219 GPD215:GPD219 GPT215:GPT219 GQJ215:GQJ219 GQZ215:GQZ219 GRP215:GRP219 GSF215:GSF219 GSV215:GSV219 GTL215:GTL219 GUB215:GUB219 GUR215:GUR219 GVH215:GVH219 GVX215:GVX219 GWN215:GWN219 GXD215:GXD219 GXT215:GXT219 GYJ215:GYJ219 GYZ215:GYZ219 GZP215:GZP219 HAF215:HAF219 HAV215:HAV219 HBL215:HBL219 HCB215:HCB219 HCR215:HCR219 HDH215:HDH219 HDX215:HDX219 HEN215:HEN219 HFD215:HFD219 HFT215:HFT219 HGJ215:HGJ219 HGZ215:HGZ219 HHP215:HHP219 HIF215:HIF219 HIV215:HIV219 HJL215:HJL219 HKB215:HKB219 HKR215:HKR219 HLH215:HLH219 HLX215:HLX219 HMN215:HMN219 HND215:HND219 HNT215:HNT219 HOJ215:HOJ219 HOZ215:HOZ219 HPP215:HPP219 HQF215:HQF219 HQV215:HQV219 HRL215:HRL219 HSB215:HSB219 HSR215:HSR219 HTH215:HTH219 HTX215:HTX219 HUN215:HUN219 HVD215:HVD219 HVT215:HVT219 HWJ215:HWJ219 HWZ215:HWZ219 HXP215:HXP219 HYF215:HYF219 HYV215:HYV219 HZL215:HZL219 IAB215:IAB219 IAR215:IAR219 IBH215:IBH219 IBX215:IBX219 ICN215:ICN219 IDD215:IDD219 IDT215:IDT219 IEJ215:IEJ219 IEZ215:IEZ219 IFP215:IFP219 IGF215:IGF219 IGV215:IGV219 IHL215:IHL219 IIB215:IIB219 IIR215:IIR219 IJH215:IJH219 IJX215:IJX219 IKN215:IKN219 ILD215:ILD219 ILT215:ILT219 IMJ215:IMJ219 IMZ215:IMZ219 INP215:INP219 IOF215:IOF219 IOV215:IOV219 IPL215:IPL219 IQB215:IQB219 IQR215:IQR219 IRH215:IRH219 IRX215:IRX219 ISN215:ISN219 ITD215:ITD219 ITT215:ITT219 IUJ215:IUJ219 IUZ215:IUZ219 IVP215:IVP219 IWF215:IWF219 IWV215:IWV219 IXL215:IXL219 IYB215:IYB219 IYR215:IYR219 IZH215:IZH219 IZX215:IZX219 JAN215:JAN219 JBD215:JBD219 JBT215:JBT219 JCJ215:JCJ219 JCZ215:JCZ219 JDP215:JDP219 JEF215:JEF219 JEV215:JEV219 JFL215:JFL219 JGB215:JGB219 JGR215:JGR219 JHH215:JHH219 JHX215:JHX219 JIN215:JIN219 JJD215:JJD219 JJT215:JJT219 JKJ215:JKJ219 JKZ215:JKZ219 JLP215:JLP219 JMF215:JMF219 JMV215:JMV219 JNL215:JNL219 JOB215:JOB219 JOR215:JOR219 JPH215:JPH219 JPX215:JPX219 JQN215:JQN219 JRD215:JRD219 JRT215:JRT219 JSJ215:JSJ219 JSZ215:JSZ219 JTP215:JTP219 JUF215:JUF219 JUV215:JUV219 JVL215:JVL219 JWB215:JWB219 JWR215:JWR219 JXH215:JXH219 JXX215:JXX219 JYN215:JYN219 JZD215:JZD219 JZT215:JZT219 KAJ215:KAJ219 KAZ215:KAZ219 KBP215:KBP219 KCF215:KCF219 KCV215:KCV219 KDL215:KDL219 KEB215:KEB219 KER215:KER219 KFH215:KFH219 KFX215:KFX219 KGN215:KGN219 KHD215:KHD219 KHT215:KHT219 KIJ215:KIJ219 KIZ215:KIZ219 KJP215:KJP219 KKF215:KKF219 KKV215:KKV219 KLL215:KLL219 KMB215:KMB219 KMR215:KMR219 KNH215:KNH219 KNX215:KNX219 KON215:KON219 KPD215:KPD219 KPT215:KPT219 KQJ215:KQJ219 KQZ215:KQZ219 KRP215:KRP219 KSF215:KSF219 KSV215:KSV219 KTL215:KTL219 KUB215:KUB219 KUR215:KUR219 KVH215:KVH219 KVX215:KVX219 KWN215:KWN219 KXD215:KXD219 KXT215:KXT219 KYJ215:KYJ219 KYZ215:KYZ219 KZP215:KZP219 LAF215:LAF219 LAV215:LAV219 LBL215:LBL219 LCB215:LCB219 LCR215:LCR219 LDH215:LDH219 LDX215:LDX219 LEN215:LEN219 LFD215:LFD219 LFT215:LFT219 LGJ215:LGJ219 LGZ215:LGZ219 LHP215:LHP219 LIF215:LIF219 LIV215:LIV219 LJL215:LJL219 LKB215:LKB219 LKR215:LKR219 LLH215:LLH219 LLX215:LLX219 LMN215:LMN219 LND215:LND219 LNT215:LNT219 LOJ215:LOJ219 LOZ215:LOZ219 LPP215:LPP219 LQF215:LQF219 LQV215:LQV219 LRL215:LRL219 LSB215:LSB219 LSR215:LSR219 LTH215:LTH219 LTX215:LTX219 LUN215:LUN219 LVD215:LVD219 LVT215:LVT219 LWJ215:LWJ219 LWZ215:LWZ219 LXP215:LXP219 LYF215:LYF219 LYV215:LYV219 LZL215:LZL219 MAB215:MAB219 MAR215:MAR219 MBH215:MBH219 MBX215:MBX219 MCN215:MCN219 MDD215:MDD219 MDT215:MDT219 MEJ215:MEJ219 MEZ215:MEZ219 MFP215:MFP219 MGF215:MGF219 MGV215:MGV219 MHL215:MHL219 MIB215:MIB219 MIR215:MIR219 MJH215:MJH219 MJX215:MJX219 MKN215:MKN219 MLD215:MLD219 MLT215:MLT219 MMJ215:MMJ219 MMZ215:MMZ219 MNP215:MNP219 MOF215:MOF219 MOV215:MOV219 MPL215:MPL219 MQB215:MQB219 MQR215:MQR219 MRH215:MRH219 MRX215:MRX219 MSN215:MSN219 MTD215:MTD219 MTT215:MTT219 MUJ215:MUJ219 MUZ215:MUZ219 MVP215:MVP219 MWF215:MWF219 MWV215:MWV219 MXL215:MXL219 MYB215:MYB219 MYR215:MYR219 MZH215:MZH219 MZX215:MZX219 NAN215:NAN219 NBD215:NBD219 NBT215:NBT219 NCJ215:NCJ219 NCZ215:NCZ219 NDP215:NDP219 NEF215:NEF219 NEV215:NEV219 NFL215:NFL219 NGB215:NGB219 NGR215:NGR219 NHH215:NHH219 NHX215:NHX219 NIN215:NIN219 NJD215:NJD219 NJT215:NJT219 NKJ215:NKJ219 NKZ215:NKZ219 NLP215:NLP219 NMF215:NMF219 NMV215:NMV219 NNL215:NNL219 NOB215:NOB219 NOR215:NOR219 NPH215:NPH219 NPX215:NPX219 NQN215:NQN219 NRD215:NRD219 NRT215:NRT219 NSJ215:NSJ219 NSZ215:NSZ219 NTP215:NTP219 NUF215:NUF219 NUV215:NUV219 NVL215:NVL219 NWB215:NWB219 NWR215:NWR219 NXH215:NXH219 NXX215:NXX219 NYN215:NYN219 NZD215:NZD219 NZT215:NZT219 OAJ215:OAJ219 OAZ215:OAZ219 OBP215:OBP219 OCF215:OCF219 OCV215:OCV219 ODL215:ODL219 OEB215:OEB219 OER215:OER219 OFH215:OFH219 OFX215:OFX219 OGN215:OGN219 OHD215:OHD219 OHT215:OHT219 OIJ215:OIJ219 OIZ215:OIZ219 OJP215:OJP219 OKF215:OKF219 OKV215:OKV219 OLL215:OLL219 OMB215:OMB219 OMR215:OMR219 ONH215:ONH219 ONX215:ONX219 OON215:OON219 OPD215:OPD219 OPT215:OPT219 OQJ215:OQJ219 OQZ215:OQZ219 ORP215:ORP219 OSF215:OSF219 OSV215:OSV219 OTL215:OTL219 OUB215:OUB219 OUR215:OUR219 OVH215:OVH219 OVX215:OVX219 OWN215:OWN219 OXD215:OXD219 OXT215:OXT219 OYJ215:OYJ219 OYZ215:OYZ219 OZP215:OZP219 PAF215:PAF219 PAV215:PAV219 PBL215:PBL219 PCB215:PCB219 PCR215:PCR219 PDH215:PDH219 PDX215:PDX219 PEN215:PEN219 PFD215:PFD219 PFT215:PFT219 PGJ215:PGJ219 PGZ215:PGZ219 PHP215:PHP219 PIF215:PIF219 PIV215:PIV219 PJL215:PJL219 PKB215:PKB219 PKR215:PKR219 PLH215:PLH219 PLX215:PLX219 PMN215:PMN219 PND215:PND219 PNT215:PNT219 POJ215:POJ219 POZ215:POZ219 PPP215:PPP219 PQF215:PQF219 PQV215:PQV219 PRL215:PRL219 PSB215:PSB219 PSR215:PSR219 PTH215:PTH219 PTX215:PTX219 PUN215:PUN219 PVD215:PVD219 PVT215:PVT219 PWJ215:PWJ219 PWZ215:PWZ219 PXP215:PXP219 PYF215:PYF219 PYV215:PYV219 PZL215:PZL219 QAB215:QAB219 QAR215:QAR219 QBH215:QBH219 QBX215:QBX219 QCN215:QCN219 QDD215:QDD219 QDT215:QDT219 QEJ215:QEJ219 QEZ215:QEZ219 QFP215:QFP219 QGF215:QGF219 QGV215:QGV219 QHL215:QHL219 QIB215:QIB219 QIR215:QIR219 QJH215:QJH219 QJX215:QJX219 QKN215:QKN219 QLD215:QLD219 QLT215:QLT219 QMJ215:QMJ219 QMZ215:QMZ219 QNP215:QNP219 QOF215:QOF219 QOV215:QOV219 QPL215:QPL219 QQB215:QQB219 QQR215:QQR219 QRH215:QRH219 QRX215:QRX219 QSN215:QSN219 QTD215:QTD219 QTT215:QTT219 QUJ215:QUJ219 QUZ215:QUZ219 QVP215:QVP219 QWF215:QWF219 QWV215:QWV219 QXL215:QXL219 QYB215:QYB219 QYR215:QYR219 QZH215:QZH219 QZX215:QZX219 RAN215:RAN219 RBD215:RBD219 RBT215:RBT219 RCJ215:RCJ219 RCZ215:RCZ219 RDP215:RDP219 REF215:REF219 REV215:REV219 RFL215:RFL219 RGB215:RGB219 RGR215:RGR219 RHH215:RHH219 RHX215:RHX219 RIN215:RIN219 RJD215:RJD219 RJT215:RJT219 RKJ215:RKJ219 RKZ215:RKZ219 RLP215:RLP219 RMF215:RMF219 RMV215:RMV219 RNL215:RNL219 ROB215:ROB219 ROR215:ROR219 RPH215:RPH219 RPX215:RPX219 RQN215:RQN219 RRD215:RRD219 RRT215:RRT219 RSJ215:RSJ219 RSZ215:RSZ219 RTP215:RTP219 RUF215:RUF219 RUV215:RUV219 RVL215:RVL219 RWB215:RWB219 RWR215:RWR219 RXH215:RXH219 RXX215:RXX219 RYN215:RYN219 RZD215:RZD219 RZT215:RZT219 SAJ215:SAJ219 SAZ215:SAZ219 SBP215:SBP219 SCF215:SCF219 SCV215:SCV219 SDL215:SDL219 SEB215:SEB219 SER215:SER219 SFH215:SFH219 SFX215:SFX219 SGN215:SGN219 SHD215:SHD219 SHT215:SHT219 SIJ215:SIJ219 SIZ215:SIZ219 SJP215:SJP219 SKF215:SKF219 SKV215:SKV219 SLL215:SLL219 SMB215:SMB219 SMR215:SMR219 SNH215:SNH219 SNX215:SNX219 SON215:SON219 SPD215:SPD219 SPT215:SPT219 SQJ215:SQJ219 SQZ215:SQZ219 SRP215:SRP219 SSF215:SSF219 SSV215:SSV219 STL215:STL219 SUB215:SUB219 SUR215:SUR219 SVH215:SVH219 SVX215:SVX219 SWN215:SWN219 SXD215:SXD219 SXT215:SXT219 SYJ215:SYJ219 SYZ215:SYZ219 SZP215:SZP219 TAF215:TAF219 TAV215:TAV219 TBL215:TBL219 TCB215:TCB219 TCR215:TCR219 TDH215:TDH219 TDX215:TDX219 TEN215:TEN219 TFD215:TFD219 TFT215:TFT219 TGJ215:TGJ219 TGZ215:TGZ219 THP215:THP219 TIF215:TIF219 TIV215:TIV219 TJL215:TJL219 TKB215:TKB219 TKR215:TKR219 TLH215:TLH219 TLX215:TLX219 TMN215:TMN219 TND215:TND219 TNT215:TNT219 TOJ215:TOJ219 TOZ215:TOZ219 TPP215:TPP219 TQF215:TQF219 TQV215:TQV219 TRL215:TRL219 TSB215:TSB219 TSR215:TSR219 TTH215:TTH219 TTX215:TTX219 TUN215:TUN219 TVD215:TVD219 TVT215:TVT219 TWJ215:TWJ219 TWZ215:TWZ219 TXP215:TXP219 TYF215:TYF219 TYV215:TYV219 TZL215:TZL219 UAB215:UAB219 UAR215:UAR219 UBH215:UBH219 UBX215:UBX219 UCN215:UCN219 UDD215:UDD219 UDT215:UDT219 UEJ215:UEJ219 UEZ215:UEZ219 UFP215:UFP219 UGF215:UGF219 UGV215:UGV219 UHL215:UHL219 UIB215:UIB219 UIR215:UIR219 UJH215:UJH219 UJX215:UJX219 UKN215:UKN219 ULD215:ULD219 ULT215:ULT219 UMJ215:UMJ219 UMZ215:UMZ219 UNP215:UNP219 UOF215:UOF219 UOV215:UOV219 UPL215:UPL219 UQB215:UQB219 UQR215:UQR219 URH215:URH219 URX215:URX219 USN215:USN219 UTD215:UTD219 UTT215:UTT219 UUJ215:UUJ219 UUZ215:UUZ219 UVP215:UVP219 UWF215:UWF219 UWV215:UWV219 UXL215:UXL219 UYB215:UYB219 UYR215:UYR219 UZH215:UZH219 UZX215:UZX219 VAN215:VAN219 VBD215:VBD219 VBT215:VBT219 VCJ215:VCJ219 VCZ215:VCZ219 VDP215:VDP219 VEF215:VEF219 VEV215:VEV219 VFL215:VFL219 VGB215:VGB219 VGR215:VGR219 VHH215:VHH219 VHX215:VHX219 VIN215:VIN219 VJD215:VJD219 VJT215:VJT219 VKJ215:VKJ219 VKZ215:VKZ219 VLP215:VLP219 VMF215:VMF219 VMV215:VMV219 VNL215:VNL219 VOB215:VOB219 VOR215:VOR219 VPH215:VPH219 VPX215:VPX219 VQN215:VQN219 VRD215:VRD219 VRT215:VRT219 VSJ215:VSJ219 VSZ215:VSZ219 VTP215:VTP219 VUF215:VUF219 VUV215:VUV219 VVL215:VVL219 VWB215:VWB219 VWR215:VWR219 VXH215:VXH219 VXX215:VXX219 VYN215:VYN219 VZD215:VZD219 VZT215:VZT219 WAJ215:WAJ219 WAZ215:WAZ219 WBP215:WBP219 WCF215:WCF219 WCV215:WCV219 WDL215:WDL219 WEB215:WEB219 WER215:WER219 WFH215:WFH219 WFX215:WFX219 WGN215:WGN219 WHD215:WHD219 WHT215:WHT219 WIJ215:WIJ219 WIZ215:WIZ219 WJP215:WJP219 WKF215:WKF219 WKV215:WKV219 WLL215:WLL219 WMB215:WMB219 WMR215:WMR219 WNH215:WNH219 WNX215:WNX219 WON215:WON219 WPD215:WPD219 WPT215:WPT219 WQJ215:WQJ219 WQZ215:WQZ219 WRP215:WRP219 WSF215:WSF219 WSV215:WSV219 WTL215:WTL219 WUB215:WUB219 WUR215:WUR219 WVH215:WVH219 WVX215:WVX219 WWN215:WWN219 WXD215:WXD219 WXT215:WXT219 WYJ215:WYJ219 WYZ215:WYZ219 WZP215:WZP219 XAF215:XAF219 XAV215:XAV219 XBL215:XBL219 XCB215:XCB219 XCR215:XCR219 XDH215:XDH219 XDX215:XDX219 XEN215:XEN219 XFD215:XFD219">
    <cfRule type="cellIs" dxfId="197" priority="624" operator="greaterThan">
      <formula>0</formula>
    </cfRule>
    <cfRule type="cellIs" dxfId="196" priority="623" operator="lessThan">
      <formula>0</formula>
    </cfRule>
  </conditionalFormatting>
  <conditionalFormatting sqref="P221:P225 AF221:AF225 AV221:AV225 BL221:BL225 CB221:CB225 CR221:CR225 DH221:DH225 DX221:DX225 EN221:EN225 FD221:FD225 FT221:FT225 GJ221:GJ225 GZ221:GZ225 HP221:HP225 IF221:IF225 IV221:IV225 JL221:JL225 KB221:KB225 KR221:KR225 LH221:LH225 LX221:LX225 MN221:MN225 ND221:ND225 NT221:NT225 OJ221:OJ225 OZ221:OZ225 PP221:PP225 QF221:QF225 QV221:QV225 RL221:RL225 SB221:SB225 SR221:SR225 TH221:TH225 TX221:TX225 UN221:UN225 VD221:VD225 VT221:VT225 WJ221:WJ225 WZ221:WZ225 XP221:XP225 YF221:YF225 YV221:YV225 ZL221:ZL225 AAB221:AAB225 AAR221:AAR225 ABH221:ABH225 ABX221:ABX225 ACN221:ACN225 ADD221:ADD225 ADT221:ADT225 AEJ221:AEJ225 AEZ221:AEZ225 AFP221:AFP225 AGF221:AGF225 AGV221:AGV225 AHL221:AHL225 AIB221:AIB225 AIR221:AIR225 AJH221:AJH225 AJX221:AJX225 AKN221:AKN225 ALD221:ALD225 ALT221:ALT225 AMJ221:AMJ225 AMZ221:AMZ225 ANP221:ANP225 AOF221:AOF225 AOV221:AOV225 APL221:APL225 AQB221:AQB225 AQR221:AQR225 ARH221:ARH225 ARX221:ARX225 ASN221:ASN225 ATD221:ATD225 ATT221:ATT225 AUJ221:AUJ225 AUZ221:AUZ225 AVP221:AVP225 AWF221:AWF225 AWV221:AWV225 AXL221:AXL225 AYB221:AYB225 AYR221:AYR225 AZH221:AZH225 AZX221:AZX225 BAN221:BAN225 BBD221:BBD225 BBT221:BBT225 BCJ221:BCJ225 BCZ221:BCZ225 BDP221:BDP225 BEF221:BEF225 BEV221:BEV225 BFL221:BFL225 BGB221:BGB225 BGR221:BGR225 BHH221:BHH225 BHX221:BHX225 BIN221:BIN225 BJD221:BJD225 BJT221:BJT225 BKJ221:BKJ225 BKZ221:BKZ225 BLP221:BLP225 BMF221:BMF225 BMV221:BMV225 BNL221:BNL225 BOB221:BOB225 BOR221:BOR225 BPH221:BPH225 BPX221:BPX225 BQN221:BQN225 BRD221:BRD225 BRT221:BRT225 BSJ221:BSJ225 BSZ221:BSZ225 BTP221:BTP225 BUF221:BUF225 BUV221:BUV225 BVL221:BVL225 BWB221:BWB225 BWR221:BWR225 BXH221:BXH225 BXX221:BXX225 BYN221:BYN225 BZD221:BZD225 BZT221:BZT225 CAJ221:CAJ225 CAZ221:CAZ225 CBP221:CBP225 CCF221:CCF225 CCV221:CCV225 CDL221:CDL225 CEB221:CEB225 CER221:CER225 CFH221:CFH225 CFX221:CFX225 CGN221:CGN225 CHD221:CHD225 CHT221:CHT225 CIJ221:CIJ225 CIZ221:CIZ225 CJP221:CJP225 CKF221:CKF225 CKV221:CKV225 CLL221:CLL225 CMB221:CMB225 CMR221:CMR225 CNH221:CNH225 CNX221:CNX225 CON221:CON225 CPD221:CPD225 CPT221:CPT225 CQJ221:CQJ225 CQZ221:CQZ225 CRP221:CRP225 CSF221:CSF225 CSV221:CSV225 CTL221:CTL225 CUB221:CUB225 CUR221:CUR225 CVH221:CVH225 CVX221:CVX225 CWN221:CWN225 CXD221:CXD225 CXT221:CXT225 CYJ221:CYJ225 CYZ221:CYZ225 CZP221:CZP225 DAF221:DAF225 DAV221:DAV225 DBL221:DBL225 DCB221:DCB225 DCR221:DCR225 DDH221:DDH225 DDX221:DDX225 DEN221:DEN225 DFD221:DFD225 DFT221:DFT225 DGJ221:DGJ225 DGZ221:DGZ225 DHP221:DHP225 DIF221:DIF225 DIV221:DIV225 DJL221:DJL225 DKB221:DKB225 DKR221:DKR225 DLH221:DLH225 DLX221:DLX225 DMN221:DMN225 DND221:DND225 DNT221:DNT225 DOJ221:DOJ225 DOZ221:DOZ225 DPP221:DPP225 DQF221:DQF225 DQV221:DQV225 DRL221:DRL225 DSB221:DSB225 DSR221:DSR225 DTH221:DTH225 DTX221:DTX225 DUN221:DUN225 DVD221:DVD225 DVT221:DVT225 DWJ221:DWJ225 DWZ221:DWZ225 DXP221:DXP225 DYF221:DYF225 DYV221:DYV225 DZL221:DZL225 EAB221:EAB225 EAR221:EAR225 EBH221:EBH225 EBX221:EBX225 ECN221:ECN225 EDD221:EDD225 EDT221:EDT225 EEJ221:EEJ225 EEZ221:EEZ225 EFP221:EFP225 EGF221:EGF225 EGV221:EGV225 EHL221:EHL225 EIB221:EIB225 EIR221:EIR225 EJH221:EJH225 EJX221:EJX225 EKN221:EKN225 ELD221:ELD225 ELT221:ELT225 EMJ221:EMJ225 EMZ221:EMZ225 ENP221:ENP225 EOF221:EOF225 EOV221:EOV225 EPL221:EPL225 EQB221:EQB225 EQR221:EQR225 ERH221:ERH225 ERX221:ERX225 ESN221:ESN225 ETD221:ETD225 ETT221:ETT225 EUJ221:EUJ225 EUZ221:EUZ225 EVP221:EVP225 EWF221:EWF225 EWV221:EWV225 EXL221:EXL225 EYB221:EYB225 EYR221:EYR225 EZH221:EZH225 EZX221:EZX225 FAN221:FAN225 FBD221:FBD225 FBT221:FBT225 FCJ221:FCJ225 FCZ221:FCZ225 FDP221:FDP225 FEF221:FEF225 FEV221:FEV225 FFL221:FFL225 FGB221:FGB225 FGR221:FGR225 FHH221:FHH225 FHX221:FHX225 FIN221:FIN225 FJD221:FJD225 FJT221:FJT225 FKJ221:FKJ225 FKZ221:FKZ225 FLP221:FLP225 FMF221:FMF225 FMV221:FMV225 FNL221:FNL225 FOB221:FOB225 FOR221:FOR225 FPH221:FPH225 FPX221:FPX225 FQN221:FQN225 FRD221:FRD225 FRT221:FRT225 FSJ221:FSJ225 FSZ221:FSZ225 FTP221:FTP225 FUF221:FUF225 FUV221:FUV225 FVL221:FVL225 FWB221:FWB225 FWR221:FWR225 FXH221:FXH225 FXX221:FXX225 FYN221:FYN225 FZD221:FZD225 FZT221:FZT225 GAJ221:GAJ225 GAZ221:GAZ225 GBP221:GBP225 GCF221:GCF225 GCV221:GCV225 GDL221:GDL225 GEB221:GEB225 GER221:GER225 GFH221:GFH225 GFX221:GFX225 GGN221:GGN225 GHD221:GHD225 GHT221:GHT225 GIJ221:GIJ225 GIZ221:GIZ225 GJP221:GJP225 GKF221:GKF225 GKV221:GKV225 GLL221:GLL225 GMB221:GMB225 GMR221:GMR225 GNH221:GNH225 GNX221:GNX225 GON221:GON225 GPD221:GPD225 GPT221:GPT225 GQJ221:GQJ225 GQZ221:GQZ225 GRP221:GRP225 GSF221:GSF225 GSV221:GSV225 GTL221:GTL225 GUB221:GUB225 GUR221:GUR225 GVH221:GVH225 GVX221:GVX225 GWN221:GWN225 GXD221:GXD225 GXT221:GXT225 GYJ221:GYJ225 GYZ221:GYZ225 GZP221:GZP225 HAF221:HAF225 HAV221:HAV225 HBL221:HBL225 HCB221:HCB225 HCR221:HCR225 HDH221:HDH225 HDX221:HDX225 HEN221:HEN225 HFD221:HFD225 HFT221:HFT225 HGJ221:HGJ225 HGZ221:HGZ225 HHP221:HHP225 HIF221:HIF225 HIV221:HIV225 HJL221:HJL225 HKB221:HKB225 HKR221:HKR225 HLH221:HLH225 HLX221:HLX225 HMN221:HMN225 HND221:HND225 HNT221:HNT225 HOJ221:HOJ225 HOZ221:HOZ225 HPP221:HPP225 HQF221:HQF225 HQV221:HQV225 HRL221:HRL225 HSB221:HSB225 HSR221:HSR225 HTH221:HTH225 HTX221:HTX225 HUN221:HUN225 HVD221:HVD225 HVT221:HVT225 HWJ221:HWJ225 HWZ221:HWZ225 HXP221:HXP225 HYF221:HYF225 HYV221:HYV225 HZL221:HZL225 IAB221:IAB225 IAR221:IAR225 IBH221:IBH225 IBX221:IBX225 ICN221:ICN225 IDD221:IDD225 IDT221:IDT225 IEJ221:IEJ225 IEZ221:IEZ225 IFP221:IFP225 IGF221:IGF225 IGV221:IGV225 IHL221:IHL225 IIB221:IIB225 IIR221:IIR225 IJH221:IJH225 IJX221:IJX225 IKN221:IKN225 ILD221:ILD225 ILT221:ILT225 IMJ221:IMJ225 IMZ221:IMZ225 INP221:INP225 IOF221:IOF225 IOV221:IOV225 IPL221:IPL225 IQB221:IQB225 IQR221:IQR225 IRH221:IRH225 IRX221:IRX225 ISN221:ISN225 ITD221:ITD225 ITT221:ITT225 IUJ221:IUJ225 IUZ221:IUZ225 IVP221:IVP225 IWF221:IWF225 IWV221:IWV225 IXL221:IXL225 IYB221:IYB225 IYR221:IYR225 IZH221:IZH225 IZX221:IZX225 JAN221:JAN225 JBD221:JBD225 JBT221:JBT225 JCJ221:JCJ225 JCZ221:JCZ225 JDP221:JDP225 JEF221:JEF225 JEV221:JEV225 JFL221:JFL225 JGB221:JGB225 JGR221:JGR225 JHH221:JHH225 JHX221:JHX225 JIN221:JIN225 JJD221:JJD225 JJT221:JJT225 JKJ221:JKJ225 JKZ221:JKZ225 JLP221:JLP225 JMF221:JMF225 JMV221:JMV225 JNL221:JNL225 JOB221:JOB225 JOR221:JOR225 JPH221:JPH225 JPX221:JPX225 JQN221:JQN225 JRD221:JRD225 JRT221:JRT225 JSJ221:JSJ225 JSZ221:JSZ225 JTP221:JTP225 JUF221:JUF225 JUV221:JUV225 JVL221:JVL225 JWB221:JWB225 JWR221:JWR225 JXH221:JXH225 JXX221:JXX225 JYN221:JYN225 JZD221:JZD225 JZT221:JZT225 KAJ221:KAJ225 KAZ221:KAZ225 KBP221:KBP225 KCF221:KCF225 KCV221:KCV225 KDL221:KDL225 KEB221:KEB225 KER221:KER225 KFH221:KFH225 KFX221:KFX225 KGN221:KGN225 KHD221:KHD225 KHT221:KHT225 KIJ221:KIJ225 KIZ221:KIZ225 KJP221:KJP225 KKF221:KKF225 KKV221:KKV225 KLL221:KLL225 KMB221:KMB225 KMR221:KMR225 KNH221:KNH225 KNX221:KNX225 KON221:KON225 KPD221:KPD225 KPT221:KPT225 KQJ221:KQJ225 KQZ221:KQZ225 KRP221:KRP225 KSF221:KSF225 KSV221:KSV225 KTL221:KTL225 KUB221:KUB225 KUR221:KUR225 KVH221:KVH225 KVX221:KVX225 KWN221:KWN225 KXD221:KXD225 KXT221:KXT225 KYJ221:KYJ225 KYZ221:KYZ225 KZP221:KZP225 LAF221:LAF225 LAV221:LAV225 LBL221:LBL225 LCB221:LCB225 LCR221:LCR225 LDH221:LDH225 LDX221:LDX225 LEN221:LEN225 LFD221:LFD225 LFT221:LFT225 LGJ221:LGJ225 LGZ221:LGZ225 LHP221:LHP225 LIF221:LIF225 LIV221:LIV225 LJL221:LJL225 LKB221:LKB225 LKR221:LKR225 LLH221:LLH225 LLX221:LLX225 LMN221:LMN225 LND221:LND225 LNT221:LNT225 LOJ221:LOJ225 LOZ221:LOZ225 LPP221:LPP225 LQF221:LQF225 LQV221:LQV225 LRL221:LRL225 LSB221:LSB225 LSR221:LSR225 LTH221:LTH225 LTX221:LTX225 LUN221:LUN225 LVD221:LVD225 LVT221:LVT225 LWJ221:LWJ225 LWZ221:LWZ225 LXP221:LXP225 LYF221:LYF225 LYV221:LYV225 LZL221:LZL225 MAB221:MAB225 MAR221:MAR225 MBH221:MBH225 MBX221:MBX225 MCN221:MCN225 MDD221:MDD225 MDT221:MDT225 MEJ221:MEJ225 MEZ221:MEZ225 MFP221:MFP225 MGF221:MGF225 MGV221:MGV225 MHL221:MHL225 MIB221:MIB225 MIR221:MIR225 MJH221:MJH225 MJX221:MJX225 MKN221:MKN225 MLD221:MLD225 MLT221:MLT225 MMJ221:MMJ225 MMZ221:MMZ225 MNP221:MNP225 MOF221:MOF225 MOV221:MOV225 MPL221:MPL225 MQB221:MQB225 MQR221:MQR225 MRH221:MRH225 MRX221:MRX225 MSN221:MSN225 MTD221:MTD225 MTT221:MTT225 MUJ221:MUJ225 MUZ221:MUZ225 MVP221:MVP225 MWF221:MWF225 MWV221:MWV225 MXL221:MXL225 MYB221:MYB225 MYR221:MYR225 MZH221:MZH225 MZX221:MZX225 NAN221:NAN225 NBD221:NBD225 NBT221:NBT225 NCJ221:NCJ225 NCZ221:NCZ225 NDP221:NDP225 NEF221:NEF225 NEV221:NEV225 NFL221:NFL225 NGB221:NGB225 NGR221:NGR225 NHH221:NHH225 NHX221:NHX225 NIN221:NIN225 NJD221:NJD225 NJT221:NJT225 NKJ221:NKJ225 NKZ221:NKZ225 NLP221:NLP225 NMF221:NMF225 NMV221:NMV225 NNL221:NNL225 NOB221:NOB225 NOR221:NOR225 NPH221:NPH225 NPX221:NPX225 NQN221:NQN225 NRD221:NRD225 NRT221:NRT225 NSJ221:NSJ225 NSZ221:NSZ225 NTP221:NTP225 NUF221:NUF225 NUV221:NUV225 NVL221:NVL225 NWB221:NWB225 NWR221:NWR225 NXH221:NXH225 NXX221:NXX225 NYN221:NYN225 NZD221:NZD225 NZT221:NZT225 OAJ221:OAJ225 OAZ221:OAZ225 OBP221:OBP225 OCF221:OCF225 OCV221:OCV225 ODL221:ODL225 OEB221:OEB225 OER221:OER225 OFH221:OFH225 OFX221:OFX225 OGN221:OGN225 OHD221:OHD225 OHT221:OHT225 OIJ221:OIJ225 OIZ221:OIZ225 OJP221:OJP225 OKF221:OKF225 OKV221:OKV225 OLL221:OLL225 OMB221:OMB225 OMR221:OMR225 ONH221:ONH225 ONX221:ONX225 OON221:OON225 OPD221:OPD225 OPT221:OPT225 OQJ221:OQJ225 OQZ221:OQZ225 ORP221:ORP225 OSF221:OSF225 OSV221:OSV225 OTL221:OTL225 OUB221:OUB225 OUR221:OUR225 OVH221:OVH225 OVX221:OVX225 OWN221:OWN225 OXD221:OXD225 OXT221:OXT225 OYJ221:OYJ225 OYZ221:OYZ225 OZP221:OZP225 PAF221:PAF225 PAV221:PAV225 PBL221:PBL225 PCB221:PCB225 PCR221:PCR225 PDH221:PDH225 PDX221:PDX225 PEN221:PEN225 PFD221:PFD225 PFT221:PFT225 PGJ221:PGJ225 PGZ221:PGZ225 PHP221:PHP225 PIF221:PIF225 PIV221:PIV225 PJL221:PJL225 PKB221:PKB225 PKR221:PKR225 PLH221:PLH225 PLX221:PLX225 PMN221:PMN225 PND221:PND225 PNT221:PNT225 POJ221:POJ225 POZ221:POZ225 PPP221:PPP225 PQF221:PQF225 PQV221:PQV225 PRL221:PRL225 PSB221:PSB225 PSR221:PSR225 PTH221:PTH225 PTX221:PTX225 PUN221:PUN225 PVD221:PVD225 PVT221:PVT225 PWJ221:PWJ225 PWZ221:PWZ225 PXP221:PXP225 PYF221:PYF225 PYV221:PYV225 PZL221:PZL225 QAB221:QAB225 QAR221:QAR225 QBH221:QBH225 QBX221:QBX225 QCN221:QCN225 QDD221:QDD225 QDT221:QDT225 QEJ221:QEJ225 QEZ221:QEZ225 QFP221:QFP225 QGF221:QGF225 QGV221:QGV225 QHL221:QHL225 QIB221:QIB225 QIR221:QIR225 QJH221:QJH225 QJX221:QJX225 QKN221:QKN225 QLD221:QLD225 QLT221:QLT225 QMJ221:QMJ225 QMZ221:QMZ225 QNP221:QNP225 QOF221:QOF225 QOV221:QOV225 QPL221:QPL225 QQB221:QQB225 QQR221:QQR225 QRH221:QRH225 QRX221:QRX225 QSN221:QSN225 QTD221:QTD225 QTT221:QTT225 QUJ221:QUJ225 QUZ221:QUZ225 QVP221:QVP225 QWF221:QWF225 QWV221:QWV225 QXL221:QXL225 QYB221:QYB225 QYR221:QYR225 QZH221:QZH225 QZX221:QZX225 RAN221:RAN225 RBD221:RBD225 RBT221:RBT225 RCJ221:RCJ225 RCZ221:RCZ225 RDP221:RDP225 REF221:REF225 REV221:REV225 RFL221:RFL225 RGB221:RGB225 RGR221:RGR225 RHH221:RHH225 RHX221:RHX225 RIN221:RIN225 RJD221:RJD225 RJT221:RJT225 RKJ221:RKJ225 RKZ221:RKZ225 RLP221:RLP225 RMF221:RMF225 RMV221:RMV225 RNL221:RNL225 ROB221:ROB225 ROR221:ROR225 RPH221:RPH225 RPX221:RPX225 RQN221:RQN225 RRD221:RRD225 RRT221:RRT225 RSJ221:RSJ225 RSZ221:RSZ225 RTP221:RTP225 RUF221:RUF225 RUV221:RUV225 RVL221:RVL225 RWB221:RWB225 RWR221:RWR225 RXH221:RXH225 RXX221:RXX225 RYN221:RYN225 RZD221:RZD225 RZT221:RZT225 SAJ221:SAJ225 SAZ221:SAZ225 SBP221:SBP225 SCF221:SCF225 SCV221:SCV225 SDL221:SDL225 SEB221:SEB225 SER221:SER225 SFH221:SFH225 SFX221:SFX225 SGN221:SGN225 SHD221:SHD225 SHT221:SHT225 SIJ221:SIJ225 SIZ221:SIZ225 SJP221:SJP225 SKF221:SKF225 SKV221:SKV225 SLL221:SLL225 SMB221:SMB225 SMR221:SMR225 SNH221:SNH225 SNX221:SNX225 SON221:SON225 SPD221:SPD225 SPT221:SPT225 SQJ221:SQJ225 SQZ221:SQZ225 SRP221:SRP225 SSF221:SSF225 SSV221:SSV225 STL221:STL225 SUB221:SUB225 SUR221:SUR225 SVH221:SVH225 SVX221:SVX225 SWN221:SWN225 SXD221:SXD225 SXT221:SXT225 SYJ221:SYJ225 SYZ221:SYZ225 SZP221:SZP225 TAF221:TAF225 TAV221:TAV225 TBL221:TBL225 TCB221:TCB225 TCR221:TCR225 TDH221:TDH225 TDX221:TDX225 TEN221:TEN225 TFD221:TFD225 TFT221:TFT225 TGJ221:TGJ225 TGZ221:TGZ225 THP221:THP225 TIF221:TIF225 TIV221:TIV225 TJL221:TJL225 TKB221:TKB225 TKR221:TKR225 TLH221:TLH225 TLX221:TLX225 TMN221:TMN225 TND221:TND225 TNT221:TNT225 TOJ221:TOJ225 TOZ221:TOZ225 TPP221:TPP225 TQF221:TQF225 TQV221:TQV225 TRL221:TRL225 TSB221:TSB225 TSR221:TSR225 TTH221:TTH225 TTX221:TTX225 TUN221:TUN225 TVD221:TVD225 TVT221:TVT225 TWJ221:TWJ225 TWZ221:TWZ225 TXP221:TXP225 TYF221:TYF225 TYV221:TYV225 TZL221:TZL225 UAB221:UAB225 UAR221:UAR225 UBH221:UBH225 UBX221:UBX225 UCN221:UCN225 UDD221:UDD225 UDT221:UDT225 UEJ221:UEJ225 UEZ221:UEZ225 UFP221:UFP225 UGF221:UGF225 UGV221:UGV225 UHL221:UHL225 UIB221:UIB225 UIR221:UIR225 UJH221:UJH225 UJX221:UJX225 UKN221:UKN225 ULD221:ULD225 ULT221:ULT225 UMJ221:UMJ225 UMZ221:UMZ225 UNP221:UNP225 UOF221:UOF225 UOV221:UOV225 UPL221:UPL225 UQB221:UQB225 UQR221:UQR225 URH221:URH225 URX221:URX225 USN221:USN225 UTD221:UTD225 UTT221:UTT225 UUJ221:UUJ225 UUZ221:UUZ225 UVP221:UVP225 UWF221:UWF225 UWV221:UWV225 UXL221:UXL225 UYB221:UYB225 UYR221:UYR225 UZH221:UZH225 UZX221:UZX225 VAN221:VAN225 VBD221:VBD225 VBT221:VBT225 VCJ221:VCJ225 VCZ221:VCZ225 VDP221:VDP225 VEF221:VEF225 VEV221:VEV225 VFL221:VFL225 VGB221:VGB225 VGR221:VGR225 VHH221:VHH225 VHX221:VHX225 VIN221:VIN225 VJD221:VJD225 VJT221:VJT225 VKJ221:VKJ225 VKZ221:VKZ225 VLP221:VLP225 VMF221:VMF225 VMV221:VMV225 VNL221:VNL225 VOB221:VOB225 VOR221:VOR225 VPH221:VPH225 VPX221:VPX225 VQN221:VQN225 VRD221:VRD225 VRT221:VRT225 VSJ221:VSJ225 VSZ221:VSZ225 VTP221:VTP225 VUF221:VUF225 VUV221:VUV225 VVL221:VVL225 VWB221:VWB225 VWR221:VWR225 VXH221:VXH225 VXX221:VXX225 VYN221:VYN225 VZD221:VZD225 VZT221:VZT225 WAJ221:WAJ225 WAZ221:WAZ225 WBP221:WBP225 WCF221:WCF225 WCV221:WCV225 WDL221:WDL225 WEB221:WEB225 WER221:WER225 WFH221:WFH225 WFX221:WFX225 WGN221:WGN225 WHD221:WHD225 WHT221:WHT225 WIJ221:WIJ225 WIZ221:WIZ225 WJP221:WJP225 WKF221:WKF225 WKV221:WKV225 WLL221:WLL225 WMB221:WMB225 WMR221:WMR225 WNH221:WNH225 WNX221:WNX225 WON221:WON225 WPD221:WPD225 WPT221:WPT225 WQJ221:WQJ225 WQZ221:WQZ225 WRP221:WRP225 WSF221:WSF225 WSV221:WSV225 WTL221:WTL225 WUB221:WUB225 WUR221:WUR225 WVH221:WVH225 WVX221:WVX225 WWN221:WWN225 WXD221:WXD225 WXT221:WXT225 WYJ221:WYJ225 WYZ221:WYZ225 WZP221:WZP225 XAF221:XAF225 XAV221:XAV225 XBL221:XBL225 XCB221:XCB225 XCR221:XCR225 XDH221:XDH225 XDX221:XDX225 XEN221:XEN225 XFD221:XFD225">
    <cfRule type="cellIs" dxfId="195" priority="622" operator="greaterThan">
      <formula>0</formula>
    </cfRule>
    <cfRule type="cellIs" dxfId="194" priority="621" operator="lessThan">
      <formula>0</formula>
    </cfRule>
  </conditionalFormatting>
  <conditionalFormatting sqref="P232:P236">
    <cfRule type="cellIs" dxfId="193" priority="782" operator="greaterThan">
      <formula>0</formula>
    </cfRule>
    <cfRule type="cellIs" dxfId="192" priority="781" operator="lessThan">
      <formula>0</formula>
    </cfRule>
  </conditionalFormatting>
  <conditionalFormatting sqref="P238:P242">
    <cfRule type="cellIs" dxfId="191" priority="779" operator="lessThan">
      <formula>0</formula>
    </cfRule>
    <cfRule type="cellIs" dxfId="190" priority="780" operator="greaterThan">
      <formula>0</formula>
    </cfRule>
  </conditionalFormatting>
  <conditionalFormatting sqref="P244:P248">
    <cfRule type="cellIs" dxfId="189" priority="778" operator="greaterThan">
      <formula>0</formula>
    </cfRule>
    <cfRule type="cellIs" dxfId="188" priority="777" operator="lessThan">
      <formula>0</formula>
    </cfRule>
  </conditionalFormatting>
  <conditionalFormatting sqref="P250:P254">
    <cfRule type="cellIs" dxfId="187" priority="776" operator="greaterThan">
      <formula>0</formula>
    </cfRule>
    <cfRule type="cellIs" dxfId="186" priority="775" operator="lessThan">
      <formula>0</formula>
    </cfRule>
  </conditionalFormatting>
  <conditionalFormatting sqref="P261:P265">
    <cfRule type="cellIs" dxfId="185" priority="797" operator="lessThan">
      <formula>0</formula>
    </cfRule>
    <cfRule type="cellIs" dxfId="184" priority="798" operator="greaterThan">
      <formula>0</formula>
    </cfRule>
  </conditionalFormatting>
  <conditionalFormatting sqref="P267:P271">
    <cfRule type="cellIs" dxfId="183" priority="789" operator="lessThan">
      <formula>0</formula>
    </cfRule>
    <cfRule type="cellIs" dxfId="182" priority="790" operator="greaterThan">
      <formula>0</formula>
    </cfRule>
  </conditionalFormatting>
  <conditionalFormatting sqref="P273:P277">
    <cfRule type="cellIs" dxfId="181" priority="793" operator="lessThan">
      <formula>0</formula>
    </cfRule>
    <cfRule type="cellIs" dxfId="180" priority="794" operator="greaterThan">
      <formula>0</formula>
    </cfRule>
  </conditionalFormatting>
  <conditionalFormatting sqref="P279:P283">
    <cfRule type="cellIs" dxfId="179" priority="791" operator="lessThan">
      <formula>0</formula>
    </cfRule>
    <cfRule type="cellIs" dxfId="178" priority="792" operator="greaterThan">
      <formula>0</formula>
    </cfRule>
  </conditionalFormatting>
  <pageMargins left="0.7" right="0.7" top="0.78740157499999996" bottom="0.78740157499999996" header="0.3" footer="0.3"/>
  <pageSetup paperSize="9" orientation="landscape" r:id="rId1"/>
  <ignoredErrors>
    <ignoredError sqref="O232:O233 O234:O236 O238:O242 O244:O248 O250:O254" formula="1"/>
    <ignoredError sqref="A208:P208 A220:P220 A219:F219 A221:E225 A203:F203 A214:P214 A209:F213 A215:F218 O203 O204:O207 O209 O210:O213 O215 O219 O216 O221 O222:O225 A207:E207 A205:E205 A204:E204 A206:E206 O218 P19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N201"/>
  <sheetViews>
    <sheetView topLeftCell="A4" zoomScale="80" zoomScaleNormal="80" workbookViewId="0">
      <selection activeCell="F52" sqref="F52"/>
    </sheetView>
  </sheetViews>
  <sheetFormatPr baseColWidth="10" defaultRowHeight="15" x14ac:dyDescent="0.25"/>
  <cols>
    <col min="1" max="1" width="42.42578125" customWidth="1"/>
    <col min="2" max="2" width="13.5703125" bestFit="1" customWidth="1"/>
    <col min="14" max="14" width="14.140625" bestFit="1" customWidth="1"/>
  </cols>
  <sheetData>
    <row r="2" spans="1:14" x14ac:dyDescent="0.25">
      <c r="A2" s="1" t="s">
        <v>26</v>
      </c>
    </row>
    <row r="3" spans="1:14" x14ac:dyDescent="0.25">
      <c r="A3" s="1"/>
    </row>
    <row r="4" spans="1:14" x14ac:dyDescent="0.25">
      <c r="A4" s="1"/>
    </row>
    <row r="5" spans="1:14" x14ac:dyDescent="0.25">
      <c r="B5" s="31">
        <v>2026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1"/>
      <c r="B6" s="26" t="s">
        <v>12</v>
      </c>
      <c r="C6" s="26" t="s">
        <v>13</v>
      </c>
      <c r="D6" s="26" t="s">
        <v>0</v>
      </c>
      <c r="E6" s="26" t="s">
        <v>14</v>
      </c>
      <c r="F6" s="26" t="s">
        <v>1</v>
      </c>
      <c r="G6" s="26" t="s">
        <v>2</v>
      </c>
      <c r="H6" s="26" t="s">
        <v>3</v>
      </c>
      <c r="I6" s="26" t="s">
        <v>15</v>
      </c>
      <c r="J6" s="26" t="s">
        <v>16</v>
      </c>
      <c r="K6" s="26" t="s">
        <v>17</v>
      </c>
      <c r="L6" s="26" t="s">
        <v>18</v>
      </c>
      <c r="M6" s="26" t="s">
        <v>19</v>
      </c>
      <c r="N6" s="26" t="s">
        <v>4</v>
      </c>
    </row>
    <row r="7" spans="1:14" x14ac:dyDescent="0.25">
      <c r="A7" s="32" t="s">
        <v>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x14ac:dyDescent="0.25">
      <c r="A8" s="2" t="s">
        <v>6</v>
      </c>
      <c r="B8" s="3">
        <f>'DE_VIE Gruppe inkl. MLA und KSC'!B9</f>
        <v>1910186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>
        <f>SUM(B8:M8)</f>
        <v>1910186</v>
      </c>
    </row>
    <row r="9" spans="1:14" x14ac:dyDescent="0.25">
      <c r="A9" s="2" t="s">
        <v>7</v>
      </c>
      <c r="B9" s="3">
        <f>'DE_VIE Gruppe inkl. MLA und KSC'!B10</f>
        <v>1534396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f>SUM(B9:M9)</f>
        <v>1534396</v>
      </c>
    </row>
    <row r="10" spans="1:14" x14ac:dyDescent="0.25">
      <c r="A10" s="2" t="s">
        <v>8</v>
      </c>
      <c r="B10" s="3">
        <f>'DE_VIE Gruppe inkl. MLA und KSC'!B11</f>
        <v>331854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ref="N10:N12" si="0">SUM(B10:M10)</f>
        <v>331854</v>
      </c>
    </row>
    <row r="11" spans="1:14" x14ac:dyDescent="0.25">
      <c r="A11" s="2" t="s">
        <v>9</v>
      </c>
      <c r="B11" s="3">
        <f>'DE_VIE Gruppe inkl. MLA und KSC'!B12</f>
        <v>15143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15143</v>
      </c>
    </row>
    <row r="12" spans="1:14" x14ac:dyDescent="0.25">
      <c r="A12" s="2" t="s">
        <v>10</v>
      </c>
      <c r="B12" s="6">
        <f>'DE_VIE Gruppe inkl. MLA und KSC'!B13</f>
        <v>22678850.16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 t="shared" si="0"/>
        <v>22678850.16</v>
      </c>
    </row>
    <row r="13" spans="1:14" x14ac:dyDescent="0.25">
      <c r="A13" s="20" t="s">
        <v>28</v>
      </c>
      <c r="B13" s="3">
        <f>'DE_VIE Gruppe inkl. MLA und KSC'!B14</f>
        <v>712013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>SUM(B13:M13)</f>
        <v>712013</v>
      </c>
    </row>
    <row r="14" spans="1:14" x14ac:dyDescent="0.25">
      <c r="A14" s="2" t="s">
        <v>29</v>
      </c>
      <c r="B14" s="10">
        <f>'DE_VIE only'!B10/'DE_VIE only'!B8*100</f>
        <v>17.372863166204759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5">
        <f>N10/N8*100</f>
        <v>17.372863166204759</v>
      </c>
    </row>
    <row r="15" spans="1:14" x14ac:dyDescent="0.25">
      <c r="A15" s="32" t="s">
        <v>27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x14ac:dyDescent="0.25">
      <c r="A16" s="2" t="s">
        <v>6</v>
      </c>
      <c r="B16" s="5">
        <f>'DE_VIE Gruppe inkl. MLA und KSC'!N9</f>
        <v>1.062588156617994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>'DE_VIE Gruppe inkl. MLA und KSC'!P9</f>
        <v>1.062588156617994</v>
      </c>
    </row>
    <row r="17" spans="1:14" x14ac:dyDescent="0.25">
      <c r="A17" s="2" t="s">
        <v>7</v>
      </c>
      <c r="B17" s="5">
        <f>'DE_VIE Gruppe inkl. MLA und KSC'!N10</f>
        <v>-0.53498884062415097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>'DE_VIE Gruppe inkl. MLA und KSC'!P10</f>
        <v>-0.53498884062415097</v>
      </c>
    </row>
    <row r="18" spans="1:14" x14ac:dyDescent="0.25">
      <c r="A18" s="2" t="s">
        <v>8</v>
      </c>
      <c r="B18" s="5">
        <f>'DE_VIE Gruppe inkl. MLA und KSC'!N11</f>
        <v>-2.5042746593493148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>'DE_VIE Gruppe inkl. MLA und KSC'!P11</f>
        <v>-2.5042746593493148</v>
      </c>
    </row>
    <row r="19" spans="1:14" x14ac:dyDescent="0.25">
      <c r="A19" s="2" t="s">
        <v>9</v>
      </c>
      <c r="B19" s="5">
        <f>'DE_VIE Gruppe inkl. MLA und KSC'!N12</f>
        <v>-4.0245912029408082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>'DE_VIE Gruppe inkl. MLA und KSC'!P12</f>
        <v>-4.0245912029408082</v>
      </c>
    </row>
    <row r="20" spans="1:14" x14ac:dyDescent="0.25">
      <c r="A20" s="2" t="s">
        <v>10</v>
      </c>
      <c r="B20" s="5">
        <f>'DE_VIE Gruppe inkl. MLA und KSC'!N13</f>
        <v>5.2844115195804786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>'DE_VIE Gruppe inkl. MLA und KSC'!P13</f>
        <v>5.2844115195804786</v>
      </c>
    </row>
    <row r="21" spans="1:14" x14ac:dyDescent="0.25">
      <c r="A21" s="20" t="s">
        <v>28</v>
      </c>
      <c r="B21" s="5">
        <f>'DE_VIE Gruppe inkl. MLA und KSC'!N14</f>
        <v>2.6814956036681936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>'DE_VIE Gruppe inkl. MLA und KSC'!P14</f>
        <v>2.6814956036681936</v>
      </c>
    </row>
    <row r="22" spans="1:14" x14ac:dyDescent="0.25">
      <c r="A22" s="2" t="s">
        <v>30</v>
      </c>
      <c r="B22" s="5">
        <f>B14-B34</f>
        <v>-0.63558293882026007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>N14-(SUM(B30)/SUM(B28)*100)</f>
        <v>-0.63558293882026007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1"/>
    </row>
    <row r="25" spans="1:14" x14ac:dyDescent="0.25">
      <c r="B25" s="31">
        <v>2025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x14ac:dyDescent="0.25">
      <c r="A26" s="1"/>
      <c r="B26" s="17" t="s">
        <v>12</v>
      </c>
      <c r="C26" s="17" t="s">
        <v>13</v>
      </c>
      <c r="D26" s="17" t="s">
        <v>0</v>
      </c>
      <c r="E26" s="17" t="s">
        <v>14</v>
      </c>
      <c r="F26" s="17" t="s">
        <v>1</v>
      </c>
      <c r="G26" s="17" t="s">
        <v>2</v>
      </c>
      <c r="H26" s="17" t="s">
        <v>3</v>
      </c>
      <c r="I26" s="17" t="s">
        <v>15</v>
      </c>
      <c r="J26" s="17" t="s">
        <v>16</v>
      </c>
      <c r="K26" s="17" t="s">
        <v>17</v>
      </c>
      <c r="L26" s="17" t="s">
        <v>18</v>
      </c>
      <c r="M26" s="17" t="s">
        <v>19</v>
      </c>
      <c r="N26" s="17" t="s">
        <v>4</v>
      </c>
    </row>
    <row r="27" spans="1:14" x14ac:dyDescent="0.25">
      <c r="A27" s="32" t="s">
        <v>5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x14ac:dyDescent="0.25">
      <c r="A28" s="2" t="s">
        <v>6</v>
      </c>
      <c r="B28" s="3">
        <f>'DE_VIE Gruppe inkl. MLA und KSC'!B42</f>
        <v>1890102</v>
      </c>
      <c r="C28" s="3">
        <f>'DE_VIE Gruppe inkl. MLA und KSC'!C42</f>
        <v>1901065</v>
      </c>
      <c r="D28" s="3">
        <f>'DE_VIE Gruppe inkl. MLA und KSC'!D42</f>
        <v>2227037</v>
      </c>
      <c r="E28" s="3">
        <f>'DE_VIE Gruppe inkl. MLA und KSC'!E42</f>
        <v>2808777</v>
      </c>
      <c r="F28" s="3">
        <f>'DE_VIE Gruppe inkl. MLA und KSC'!F42</f>
        <v>2900976</v>
      </c>
      <c r="G28" s="3">
        <f>'DE_VIE Gruppe inkl. MLA und KSC'!G42</f>
        <v>3008513</v>
      </c>
      <c r="H28" s="3">
        <f>'DE_VIE Gruppe inkl. MLA und KSC'!H42</f>
        <v>3283706</v>
      </c>
      <c r="I28" s="3">
        <f>'DE_VIE Gruppe inkl. MLA und KSC'!I42</f>
        <v>3407359</v>
      </c>
      <c r="J28" s="3">
        <f>'DE_VIE Gruppe inkl. MLA und KSC'!J42</f>
        <v>3144947</v>
      </c>
      <c r="K28" s="3">
        <f>'DE_VIE Gruppe inkl. MLA und KSC'!K42</f>
        <v>3064591</v>
      </c>
      <c r="L28" s="3">
        <f>'DE_VIE Gruppe inkl. MLA und KSC'!L42</f>
        <v>2396644</v>
      </c>
      <c r="M28" s="3">
        <f>'DE_VIE Gruppe inkl. MLA und KSC'!M42</f>
        <v>2525398</v>
      </c>
      <c r="N28" s="3">
        <f>SUM(B28:M28)</f>
        <v>32559115</v>
      </c>
    </row>
    <row r="29" spans="1:14" x14ac:dyDescent="0.25">
      <c r="A29" s="2" t="s">
        <v>7</v>
      </c>
      <c r="B29" s="3">
        <f>'DE_VIE Gruppe inkl. MLA und KSC'!B43</f>
        <v>1542649</v>
      </c>
      <c r="C29" s="3">
        <f>'DE_VIE Gruppe inkl. MLA und KSC'!C43</f>
        <v>1567682</v>
      </c>
      <c r="D29" s="3">
        <f>'DE_VIE Gruppe inkl. MLA und KSC'!D43</f>
        <v>1772157</v>
      </c>
      <c r="E29" s="3">
        <f>'DE_VIE Gruppe inkl. MLA und KSC'!E43</f>
        <v>2167994</v>
      </c>
      <c r="F29" s="3">
        <f>'DE_VIE Gruppe inkl. MLA und KSC'!F43</f>
        <v>2272453</v>
      </c>
      <c r="G29" s="3">
        <f>'DE_VIE Gruppe inkl. MLA und KSC'!G43</f>
        <v>2363752</v>
      </c>
      <c r="H29" s="3">
        <f>'DE_VIE Gruppe inkl. MLA und KSC'!H43</f>
        <v>2535697</v>
      </c>
      <c r="I29" s="3">
        <f>'DE_VIE Gruppe inkl. MLA und KSC'!I43</f>
        <v>2625316</v>
      </c>
      <c r="J29" s="3">
        <f>'DE_VIE Gruppe inkl. MLA und KSC'!J43</f>
        <v>2429303</v>
      </c>
      <c r="K29" s="3">
        <f>'DE_VIE Gruppe inkl. MLA und KSC'!K43</f>
        <v>2350543</v>
      </c>
      <c r="L29" s="3">
        <f>'DE_VIE Gruppe inkl. MLA und KSC'!L43</f>
        <v>1970413</v>
      </c>
      <c r="M29" s="3">
        <f>'DE_VIE Gruppe inkl. MLA und KSC'!M43</f>
        <v>2137388</v>
      </c>
      <c r="N29" s="3">
        <f>SUM(B29:M29)</f>
        <v>25735347</v>
      </c>
    </row>
    <row r="30" spans="1:14" x14ac:dyDescent="0.25">
      <c r="A30" s="2" t="s">
        <v>8</v>
      </c>
      <c r="B30" s="3">
        <f>'DE_VIE Gruppe inkl. MLA und KSC'!B44</f>
        <v>340378</v>
      </c>
      <c r="C30" s="3">
        <f>'DE_VIE Gruppe inkl. MLA und KSC'!C44</f>
        <v>326176</v>
      </c>
      <c r="D30" s="3">
        <f>'DE_VIE Gruppe inkl. MLA und KSC'!D44</f>
        <v>449134</v>
      </c>
      <c r="E30" s="3">
        <f>'DE_VIE Gruppe inkl. MLA und KSC'!E44</f>
        <v>620340</v>
      </c>
      <c r="F30" s="3">
        <f>'DE_VIE Gruppe inkl. MLA und KSC'!F44</f>
        <v>576180</v>
      </c>
      <c r="G30" s="3">
        <f>'DE_VIE Gruppe inkl. MLA und KSC'!G44</f>
        <v>612698</v>
      </c>
      <c r="H30" s="3">
        <f>'DE_VIE Gruppe inkl. MLA und KSC'!H44</f>
        <v>723314</v>
      </c>
      <c r="I30" s="3">
        <f>'DE_VIE Gruppe inkl. MLA und KSC'!I44</f>
        <v>755154</v>
      </c>
      <c r="J30" s="3">
        <f>'DE_VIE Gruppe inkl. MLA und KSC'!J44</f>
        <v>698126</v>
      </c>
      <c r="K30" s="3">
        <f>'DE_VIE Gruppe inkl. MLA und KSC'!K44</f>
        <v>697618</v>
      </c>
      <c r="L30" s="3">
        <f>'DE_VIE Gruppe inkl. MLA und KSC'!L44</f>
        <v>408184</v>
      </c>
      <c r="M30" s="3">
        <f>'DE_VIE Gruppe inkl. MLA und KSC'!M44</f>
        <v>356112</v>
      </c>
      <c r="N30" s="3">
        <f t="shared" ref="N30:N32" si="1">SUM(B30:M30)</f>
        <v>6563414</v>
      </c>
    </row>
    <row r="31" spans="1:14" x14ac:dyDescent="0.25">
      <c r="A31" s="2" t="s">
        <v>9</v>
      </c>
      <c r="B31" s="3">
        <f>'DE_VIE Gruppe inkl. MLA und KSC'!B45</f>
        <v>15778</v>
      </c>
      <c r="C31" s="3">
        <f>'DE_VIE Gruppe inkl. MLA und KSC'!C45</f>
        <v>14986</v>
      </c>
      <c r="D31" s="3">
        <f>'DE_VIE Gruppe inkl. MLA und KSC'!D45</f>
        <v>17839</v>
      </c>
      <c r="E31" s="3">
        <f>'DE_VIE Gruppe inkl. MLA und KSC'!E45</f>
        <v>20556</v>
      </c>
      <c r="F31" s="3">
        <f>'DE_VIE Gruppe inkl. MLA und KSC'!F45</f>
        <v>21828</v>
      </c>
      <c r="G31" s="3">
        <f>'DE_VIE Gruppe inkl. MLA und KSC'!G45</f>
        <v>21969</v>
      </c>
      <c r="H31" s="3">
        <f>'DE_VIE Gruppe inkl. MLA und KSC'!H45</f>
        <v>22933</v>
      </c>
      <c r="I31" s="3">
        <f>'DE_VIE Gruppe inkl. MLA und KSC'!I45</f>
        <v>23227</v>
      </c>
      <c r="J31" s="3">
        <f>'DE_VIE Gruppe inkl. MLA und KSC'!J45</f>
        <v>22481</v>
      </c>
      <c r="K31" s="3">
        <f>'DE_VIE Gruppe inkl. MLA und KSC'!K45</f>
        <v>22289</v>
      </c>
      <c r="L31" s="3">
        <f>'DE_VIE Gruppe inkl. MLA und KSC'!L45</f>
        <v>18099</v>
      </c>
      <c r="M31" s="3">
        <f>'DE_VIE Gruppe inkl. MLA und KSC'!M45</f>
        <v>18375</v>
      </c>
      <c r="N31" s="3">
        <f t="shared" si="1"/>
        <v>240360</v>
      </c>
    </row>
    <row r="32" spans="1:14" x14ac:dyDescent="0.25">
      <c r="A32" s="2" t="s">
        <v>10</v>
      </c>
      <c r="B32" s="6">
        <f>'DE_VIE Gruppe inkl. MLA und KSC'!B46</f>
        <v>21540558.41</v>
      </c>
      <c r="C32" s="6">
        <f>'DE_VIE Gruppe inkl. MLA und KSC'!C46</f>
        <v>23232408.34</v>
      </c>
      <c r="D32" s="6">
        <f>'DE_VIE Gruppe inkl. MLA und KSC'!D46</f>
        <v>28507476.23</v>
      </c>
      <c r="E32" s="6">
        <f>'DE_VIE Gruppe inkl. MLA und KSC'!E46</f>
        <v>26999225.629999999</v>
      </c>
      <c r="F32" s="6">
        <f>'DE_VIE Gruppe inkl. MLA und KSC'!F46</f>
        <v>27944793.52</v>
      </c>
      <c r="G32" s="6">
        <f>'DE_VIE Gruppe inkl. MLA und KSC'!G46</f>
        <v>25776052.719999999</v>
      </c>
      <c r="H32" s="6">
        <f>'DE_VIE Gruppe inkl. MLA und KSC'!H46</f>
        <v>28094627.009999998</v>
      </c>
      <c r="I32" s="6">
        <f>'DE_VIE Gruppe inkl. MLA und KSC'!I46</f>
        <v>25402219.050000001</v>
      </c>
      <c r="J32" s="6">
        <f>'DE_VIE Gruppe inkl. MLA und KSC'!J46</f>
        <v>25735310.32</v>
      </c>
      <c r="K32" s="6">
        <f>'DE_VIE Gruppe inkl. MLA und KSC'!K46</f>
        <v>28502762.809999999</v>
      </c>
      <c r="L32" s="6">
        <f>'DE_VIE Gruppe inkl. MLA und KSC'!L46</f>
        <v>27313424.920000002</v>
      </c>
      <c r="M32" s="6">
        <f>'DE_VIE Gruppe inkl. MLA und KSC'!M46</f>
        <v>24714207</v>
      </c>
      <c r="N32" s="6">
        <f t="shared" si="1"/>
        <v>313763065.95999998</v>
      </c>
    </row>
    <row r="33" spans="1:14" x14ac:dyDescent="0.25">
      <c r="A33" s="20" t="s">
        <v>28</v>
      </c>
      <c r="B33" s="3">
        <f>'DE_VIE Gruppe inkl. MLA und KSC'!B47</f>
        <v>693419</v>
      </c>
      <c r="C33" s="3">
        <f>'DE_VIE Gruppe inkl. MLA und KSC'!C47</f>
        <v>652810</v>
      </c>
      <c r="D33" s="3">
        <f>'DE_VIE Gruppe inkl. MLA und KSC'!D47</f>
        <v>770976</v>
      </c>
      <c r="E33" s="3">
        <f>'DE_VIE Gruppe inkl. MLA und KSC'!E47</f>
        <v>886597</v>
      </c>
      <c r="F33" s="3">
        <f>'DE_VIE Gruppe inkl. MLA und KSC'!F47</f>
        <v>964279</v>
      </c>
      <c r="G33" s="3">
        <f>'DE_VIE Gruppe inkl. MLA und KSC'!G47</f>
        <v>946026</v>
      </c>
      <c r="H33" s="3">
        <f>'DE_VIE Gruppe inkl. MLA und KSC'!H47</f>
        <v>982969</v>
      </c>
      <c r="I33" s="3">
        <f>'DE_VIE Gruppe inkl. MLA und KSC'!I47</f>
        <v>998272</v>
      </c>
      <c r="J33" s="3">
        <f>'DE_VIE Gruppe inkl. MLA und KSC'!J47</f>
        <v>962334</v>
      </c>
      <c r="K33" s="3">
        <f>'DE_VIE Gruppe inkl. MLA und KSC'!K47</f>
        <v>954938</v>
      </c>
      <c r="L33" s="3">
        <f>'DE_VIE Gruppe inkl. MLA und KSC'!L47</f>
        <v>778432</v>
      </c>
      <c r="M33" s="3">
        <f>'DE_VIE Gruppe inkl. MLA und KSC'!M47</f>
        <v>810911</v>
      </c>
      <c r="N33" s="3">
        <f>SUM(B33:M33)</f>
        <v>10401963</v>
      </c>
    </row>
    <row r="34" spans="1:14" x14ac:dyDescent="0.25">
      <c r="A34" s="2" t="s">
        <v>29</v>
      </c>
      <c r="B34" s="10">
        <f>'DE_VIE only'!B30/'DE_VIE only'!B28*100</f>
        <v>18.008446105025019</v>
      </c>
      <c r="C34" s="10">
        <f>'DE_VIE only'!C30/'DE_VIE only'!C28*100</f>
        <v>17.157540641692943</v>
      </c>
      <c r="D34" s="10">
        <f>'DE_VIE only'!D30/'DE_VIE only'!D28*100</f>
        <v>20.167334444825119</v>
      </c>
      <c r="E34" s="10">
        <f>'DE_VIE only'!E30/'DE_VIE only'!E28*100</f>
        <v>22.085769001953519</v>
      </c>
      <c r="F34" s="10">
        <f>'DE_VIE only'!F30/'DE_VIE only'!F28*100</f>
        <v>19.861591409236066</v>
      </c>
      <c r="G34" s="10">
        <f>'DE_VIE only'!G30/'DE_VIE only'!G28*100</f>
        <v>20.365476233607765</v>
      </c>
      <c r="H34" s="10">
        <f>'DE_VIE only'!H30/'DE_VIE only'!H28*100</f>
        <v>22.027367858145645</v>
      </c>
      <c r="I34" s="10">
        <f>'DE_VIE only'!I30/'DE_VIE only'!I28*100</f>
        <v>22.162443112099432</v>
      </c>
      <c r="J34" s="10">
        <f>'DE_VIE only'!J30/'DE_VIE only'!J28*100</f>
        <v>22.198339113504932</v>
      </c>
      <c r="K34" s="10">
        <f>'DE_VIE only'!K30/'DE_VIE only'!K28*100</f>
        <v>22.763820686023028</v>
      </c>
      <c r="L34" s="10">
        <f>'DE_VIE only'!L30/'DE_VIE only'!L28*100</f>
        <v>17.031482356161366</v>
      </c>
      <c r="M34" s="10">
        <f>'DE_VIE only'!M30/'DE_VIE only'!M28*100</f>
        <v>14.101222856753667</v>
      </c>
      <c r="N34" s="5">
        <f>N30/N28*100</f>
        <v>20.158453324053802</v>
      </c>
    </row>
    <row r="35" spans="1:14" x14ac:dyDescent="0.25">
      <c r="A35" s="32" t="s">
        <v>27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4" x14ac:dyDescent="0.25">
      <c r="A36" s="2" t="s">
        <v>6</v>
      </c>
      <c r="B36" s="5">
        <f t="shared" ref="B36:J40" si="2">(B28/B48-1)*100</f>
        <v>3.3657687455190155</v>
      </c>
      <c r="C36" s="5">
        <f t="shared" si="2"/>
        <v>1.3860778902177184</v>
      </c>
      <c r="D36" s="5">
        <f t="shared" si="2"/>
        <v>0.91103890425210388</v>
      </c>
      <c r="E36" s="5">
        <f t="shared" si="2"/>
        <v>7.6089267714644082</v>
      </c>
      <c r="F36" s="5">
        <f t="shared" si="2"/>
        <v>1.9765546895542219</v>
      </c>
      <c r="G36" s="5">
        <f t="shared" si="2"/>
        <v>-0.40836202008111</v>
      </c>
      <c r="H36" s="5">
        <f t="shared" si="2"/>
        <v>-1.2150671942085856</v>
      </c>
      <c r="I36" s="5">
        <f t="shared" si="2"/>
        <v>2.281781082415657</v>
      </c>
      <c r="J36" s="5">
        <f t="shared" si="2"/>
        <v>2.1703359267817746</v>
      </c>
      <c r="K36" s="5">
        <f>(K28/K48-1)*100</f>
        <v>3.7335523142439264</v>
      </c>
      <c r="L36" s="5">
        <f>(L28/L48-1)*100</f>
        <v>5.8150870488172801</v>
      </c>
      <c r="M36" s="5">
        <f>(M28/M48-1)*100</f>
        <v>6.0781384939530225</v>
      </c>
      <c r="N36" s="5">
        <f>'DE_VIE Gruppe inkl. MLA und KSC'!P42</f>
        <v>2.6459121667590013</v>
      </c>
    </row>
    <row r="37" spans="1:14" x14ac:dyDescent="0.25">
      <c r="A37" s="2" t="s">
        <v>7</v>
      </c>
      <c r="B37" s="5">
        <f t="shared" si="2"/>
        <v>6.1123037799845736</v>
      </c>
      <c r="C37" s="5">
        <f t="shared" si="2"/>
        <v>4.5811568968852745</v>
      </c>
      <c r="D37" s="5">
        <f t="shared" si="2"/>
        <v>0.11547285399293727</v>
      </c>
      <c r="E37" s="5">
        <f t="shared" si="2"/>
        <v>6.9882574140649467</v>
      </c>
      <c r="F37" s="5">
        <f t="shared" ref="F37:M37" si="3">(F29/F49-1)*100</f>
        <v>3.3426878022182471</v>
      </c>
      <c r="G37" s="5">
        <f t="shared" si="3"/>
        <v>1.0862783217746141</v>
      </c>
      <c r="H37" s="5">
        <f t="shared" si="3"/>
        <v>1.2619963599247441E-3</v>
      </c>
      <c r="I37" s="5">
        <f t="shared" si="3"/>
        <v>1.932801560529529</v>
      </c>
      <c r="J37" s="5">
        <f t="shared" si="3"/>
        <v>3.0198567316287894</v>
      </c>
      <c r="K37" s="5">
        <f t="shared" si="3"/>
        <v>4.5399902066433739</v>
      </c>
      <c r="L37" s="5">
        <f t="shared" si="3"/>
        <v>6.4765225247911395</v>
      </c>
      <c r="M37" s="5">
        <f t="shared" si="3"/>
        <v>6.3126407006506957</v>
      </c>
      <c r="N37" s="5">
        <f>'DE_VIE Gruppe inkl. MLA und KSC'!P43</f>
        <v>3.4986745431038413</v>
      </c>
    </row>
    <row r="38" spans="1:14" x14ac:dyDescent="0.25">
      <c r="A38" s="2" t="s">
        <v>8</v>
      </c>
      <c r="B38" s="5">
        <f t="shared" si="2"/>
        <v>-7.231201111989316</v>
      </c>
      <c r="C38" s="5">
        <f t="shared" si="2"/>
        <v>-11.849089238419541</v>
      </c>
      <c r="D38" s="5">
        <f t="shared" si="2"/>
        <v>4.3274859234757379</v>
      </c>
      <c r="E38" s="5">
        <f t="shared" si="2"/>
        <v>7.8878442257724446</v>
      </c>
      <c r="F38" s="5">
        <f t="shared" ref="F38:M38" si="4">(F30/F50-1)*100</f>
        <v>-9.7026761031324682</v>
      </c>
      <c r="G38" s="5">
        <f t="shared" si="4"/>
        <v>-9.0312771890023509</v>
      </c>
      <c r="H38" s="5">
        <f t="shared" si="4"/>
        <v>-6.9525059174642356</v>
      </c>
      <c r="I38" s="5">
        <f t="shared" si="4"/>
        <v>1.1172855210830113</v>
      </c>
      <c r="J38" s="5">
        <f t="shared" si="4"/>
        <v>-1.9477692227743537</v>
      </c>
      <c r="K38" s="5">
        <f t="shared" si="4"/>
        <v>0.19130070114865561</v>
      </c>
      <c r="L38" s="5">
        <f t="shared" si="4"/>
        <v>8.8764215760805953E-2</v>
      </c>
      <c r="M38" s="5">
        <f t="shared" si="4"/>
        <v>-1.8969801486509619</v>
      </c>
      <c r="N38" s="5">
        <f>'DE_VIE Gruppe inkl. MLA und KSC'!P44</f>
        <v>-2.8693971031067411</v>
      </c>
    </row>
    <row r="39" spans="1:14" x14ac:dyDescent="0.25">
      <c r="A39" s="2" t="s">
        <v>9</v>
      </c>
      <c r="B39" s="5">
        <f t="shared" si="2"/>
        <v>3.9736408566721559</v>
      </c>
      <c r="C39" s="5">
        <f t="shared" si="2"/>
        <v>2.9894852587450949</v>
      </c>
      <c r="D39" s="5">
        <f t="shared" si="2"/>
        <v>7.6714147754707973</v>
      </c>
      <c r="E39" s="5">
        <f t="shared" si="2"/>
        <v>3.7395912187736524</v>
      </c>
      <c r="F39" s="5">
        <f t="shared" ref="F39:M39" si="5">(F31/F51-1)*100</f>
        <v>0.54815974941269108</v>
      </c>
      <c r="G39" s="5">
        <f t="shared" si="5"/>
        <v>0.43430556825454492</v>
      </c>
      <c r="H39" s="5">
        <f t="shared" si="5"/>
        <v>0.45556090936966775</v>
      </c>
      <c r="I39" s="5">
        <f t="shared" si="5"/>
        <v>1.939872723282865</v>
      </c>
      <c r="J39" s="5">
        <f t="shared" si="5"/>
        <v>1.9546485260770963</v>
      </c>
      <c r="K39" s="5">
        <f t="shared" si="5"/>
        <v>2.1306818181818121</v>
      </c>
      <c r="L39" s="5">
        <f t="shared" si="5"/>
        <v>4.6729512463131062</v>
      </c>
      <c r="M39" s="5">
        <f t="shared" si="5"/>
        <v>4.0074715571404296</v>
      </c>
      <c r="N39" s="5">
        <f>'DE_VIE Gruppe inkl. MLA und KSC'!P45</f>
        <v>2.6574071701304325</v>
      </c>
    </row>
    <row r="40" spans="1:14" x14ac:dyDescent="0.25">
      <c r="A40" s="2" t="s">
        <v>10</v>
      </c>
      <c r="B40" s="5">
        <f t="shared" si="2"/>
        <v>3.1122218087021869</v>
      </c>
      <c r="C40" s="5">
        <f t="shared" si="2"/>
        <v>9.8889331084110133</v>
      </c>
      <c r="D40" s="5">
        <f t="shared" si="2"/>
        <v>9.5352975334406676</v>
      </c>
      <c r="E40" s="5">
        <f t="shared" si="2"/>
        <v>13.014882890064982</v>
      </c>
      <c r="F40" s="5">
        <f t="shared" ref="F40:M40" si="6">(F32/F52-1)*100</f>
        <v>14.707123182114955</v>
      </c>
      <c r="G40" s="5">
        <f t="shared" si="6"/>
        <v>3.9006269735395227</v>
      </c>
      <c r="H40" s="5">
        <f t="shared" si="6"/>
        <v>9.5428213539042517</v>
      </c>
      <c r="I40" s="5">
        <f t="shared" si="6"/>
        <v>5.6294497778886621</v>
      </c>
      <c r="J40" s="5">
        <f t="shared" si="6"/>
        <v>0.73885853598418816</v>
      </c>
      <c r="K40" s="5">
        <f t="shared" si="6"/>
        <v>-3.1420186276435835</v>
      </c>
      <c r="L40" s="5">
        <f t="shared" si="6"/>
        <v>0.66220585747054361</v>
      </c>
      <c r="M40" s="5">
        <f t="shared" si="6"/>
        <v>-1.2356380795492949</v>
      </c>
      <c r="N40" s="5">
        <f>'DE_VIE Gruppe inkl. MLA und KSC'!P46</f>
        <v>5.3091133609932006</v>
      </c>
    </row>
    <row r="41" spans="1:14" x14ac:dyDescent="0.25">
      <c r="A41" s="20" t="s">
        <v>28</v>
      </c>
      <c r="B41" s="5">
        <f t="shared" ref="B41" si="7">(B33/B53-1)*100</f>
        <v>5.1916273763797038</v>
      </c>
      <c r="C41" s="5">
        <f t="shared" ref="C41:M41" si="8">(C33/C53-1)*100</f>
        <v>3.0374104671020863</v>
      </c>
      <c r="D41" s="5">
        <f t="shared" si="8"/>
        <v>6.6679948698153302</v>
      </c>
      <c r="E41" s="5">
        <f t="shared" si="8"/>
        <v>5.969753218486562</v>
      </c>
      <c r="F41" s="5">
        <f t="shared" si="8"/>
        <v>4.9870763897508219</v>
      </c>
      <c r="G41" s="5">
        <f t="shared" si="8"/>
        <v>1.7703903637061869</v>
      </c>
      <c r="H41" s="5">
        <f t="shared" si="8"/>
        <v>0.63649728897405833</v>
      </c>
      <c r="I41" s="5">
        <f t="shared" si="8"/>
        <v>2.1748720347422701</v>
      </c>
      <c r="J41" s="5">
        <f t="shared" si="8"/>
        <v>2.1996087602031311</v>
      </c>
      <c r="K41" s="5">
        <f t="shared" si="8"/>
        <v>2.3983134814255624</v>
      </c>
      <c r="L41" s="5">
        <f t="shared" si="8"/>
        <v>4.6638296728045203</v>
      </c>
      <c r="M41" s="5">
        <f t="shared" si="8"/>
        <v>5.5836578661948133</v>
      </c>
      <c r="N41" s="5">
        <f>'DE_VIE Gruppe inkl. MLA und KSC'!P47</f>
        <v>3.6054361872107643</v>
      </c>
    </row>
    <row r="42" spans="1:14" x14ac:dyDescent="0.25">
      <c r="A42" s="2" t="s">
        <v>30</v>
      </c>
      <c r="B42" s="5">
        <f>B34-B54</f>
        <v>-2.0571028496972019</v>
      </c>
      <c r="C42" s="5">
        <f t="shared" ref="C42:L42" si="9">C34-C54</f>
        <v>-2.5760700138808339</v>
      </c>
      <c r="D42" s="5">
        <f t="shared" si="9"/>
        <v>0.66042643546732904</v>
      </c>
      <c r="E42" s="5">
        <f t="shared" si="9"/>
        <v>5.7097317224819477E-2</v>
      </c>
      <c r="F42" s="5">
        <f t="shared" si="9"/>
        <v>-2.5689367078414378</v>
      </c>
      <c r="G42" s="5">
        <f t="shared" si="9"/>
        <v>-1.9304412385995491</v>
      </c>
      <c r="H42" s="5">
        <f t="shared" si="9"/>
        <v>-1.3582383337332899</v>
      </c>
      <c r="I42" s="5">
        <f t="shared" si="9"/>
        <v>-0.25522902933293423</v>
      </c>
      <c r="J42" s="5">
        <f t="shared" si="9"/>
        <v>-0.93231019723164721</v>
      </c>
      <c r="K42" s="5">
        <f t="shared" si="9"/>
        <v>-0.80481219408255456</v>
      </c>
      <c r="L42" s="5">
        <f t="shared" si="9"/>
        <v>-0.9744127331480037</v>
      </c>
      <c r="M42" s="5">
        <f t="shared" ref="M42" si="10">(M34/M54-1)*100</f>
        <v>-7.518154782720476</v>
      </c>
      <c r="N42" s="5">
        <f>N34-(SUM(B50:M50)/SUM(B48:M48)*100)</f>
        <v>-1.1446454687646721</v>
      </c>
    </row>
    <row r="43" spans="1:14" x14ac:dyDescent="0.25">
      <c r="A43" s="1"/>
    </row>
    <row r="44" spans="1:14" x14ac:dyDescent="0.25">
      <c r="A44" s="1"/>
    </row>
    <row r="45" spans="1:14" x14ac:dyDescent="0.25">
      <c r="B45" s="31">
        <v>2024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</row>
    <row r="46" spans="1:14" x14ac:dyDescent="0.25">
      <c r="A46" s="1"/>
      <c r="B46" s="17" t="s">
        <v>12</v>
      </c>
      <c r="C46" s="17" t="s">
        <v>13</v>
      </c>
      <c r="D46" s="17" t="s">
        <v>0</v>
      </c>
      <c r="E46" s="17" t="s">
        <v>14</v>
      </c>
      <c r="F46" s="17" t="s">
        <v>1</v>
      </c>
      <c r="G46" s="17" t="s">
        <v>2</v>
      </c>
      <c r="H46" s="17" t="s">
        <v>3</v>
      </c>
      <c r="I46" s="17" t="s">
        <v>15</v>
      </c>
      <c r="J46" s="17" t="s">
        <v>16</v>
      </c>
      <c r="K46" s="17" t="s">
        <v>17</v>
      </c>
      <c r="L46" s="17" t="s">
        <v>18</v>
      </c>
      <c r="M46" s="17" t="s">
        <v>19</v>
      </c>
      <c r="N46" s="17" t="s">
        <v>4</v>
      </c>
    </row>
    <row r="47" spans="1:14" x14ac:dyDescent="0.25">
      <c r="A47" s="32" t="s">
        <v>5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x14ac:dyDescent="0.25">
      <c r="A48" s="2" t="s">
        <v>6</v>
      </c>
      <c r="B48" s="3">
        <f>'DE_VIE Gruppe inkl. MLA und KSC'!B75</f>
        <v>1828557</v>
      </c>
      <c r="C48" s="3">
        <f>'DE_VIE Gruppe inkl. MLA und KSC'!C75</f>
        <v>1875075</v>
      </c>
      <c r="D48" s="3">
        <f>'DE_VIE Gruppe inkl. MLA und KSC'!D75</f>
        <v>2206931</v>
      </c>
      <c r="E48" s="3">
        <f>'DE_VIE Gruppe inkl. MLA und KSC'!E75</f>
        <v>2610171</v>
      </c>
      <c r="F48" s="3">
        <f>'DE_VIE Gruppe inkl. MLA und KSC'!F75</f>
        <v>2844748</v>
      </c>
      <c r="G48" s="3">
        <f>'DE_VIE Gruppe inkl. MLA und KSC'!G75</f>
        <v>3020849</v>
      </c>
      <c r="H48" s="3">
        <f>'DE_VIE Gruppe inkl. MLA und KSC'!H75</f>
        <v>3324096</v>
      </c>
      <c r="I48" s="3">
        <f>'DE_VIE Gruppe inkl. MLA und KSC'!I75</f>
        <v>3331345</v>
      </c>
      <c r="J48" s="3">
        <f>'DE_VIE Gruppe inkl. MLA und KSC'!J75</f>
        <v>3078141</v>
      </c>
      <c r="K48" s="3">
        <f>'DE_VIE Gruppe inkl. MLA und KSC'!K75</f>
        <v>2954291</v>
      </c>
      <c r="L48" s="3">
        <f>'DE_VIE Gruppe inkl. MLA und KSC'!L75</f>
        <v>2264936</v>
      </c>
      <c r="M48" s="3">
        <f>'DE_VIE Gruppe inkl. MLA und KSC'!M75</f>
        <v>2380696</v>
      </c>
      <c r="N48" s="3">
        <f>'DE_VIE Gruppe inkl. MLA und KSC'!O75</f>
        <v>31719836</v>
      </c>
    </row>
    <row r="49" spans="1:14" x14ac:dyDescent="0.25">
      <c r="A49" s="2" t="s">
        <v>7</v>
      </c>
      <c r="B49" s="3">
        <f>'DE_VIE Gruppe inkl. MLA und KSC'!B76</f>
        <v>1453789</v>
      </c>
      <c r="C49" s="3">
        <f>'DE_VIE Gruppe inkl. MLA und KSC'!C76</f>
        <v>1499010</v>
      </c>
      <c r="D49" s="3">
        <f>'DE_VIE Gruppe inkl. MLA und KSC'!D76</f>
        <v>1770113</v>
      </c>
      <c r="E49" s="3">
        <f>'DE_VIE Gruppe inkl. MLA und KSC'!E76</f>
        <v>2026385</v>
      </c>
      <c r="F49" s="3">
        <f>'DE_VIE Gruppe inkl. MLA und KSC'!F76</f>
        <v>2198949</v>
      </c>
      <c r="G49" s="3">
        <f>'DE_VIE Gruppe inkl. MLA und KSC'!G76</f>
        <v>2338351</v>
      </c>
      <c r="H49" s="3">
        <f>'DE_VIE Gruppe inkl. MLA und KSC'!H76</f>
        <v>2535665</v>
      </c>
      <c r="I49" s="3">
        <f>'DE_VIE Gruppe inkl. MLA und KSC'!I76</f>
        <v>2575536</v>
      </c>
      <c r="J49" s="3">
        <f>'DE_VIE Gruppe inkl. MLA und KSC'!J76</f>
        <v>2358092</v>
      </c>
      <c r="K49" s="3">
        <f>'DE_VIE Gruppe inkl. MLA und KSC'!K76</f>
        <v>2248463</v>
      </c>
      <c r="L49" s="3">
        <f>'DE_VIE Gruppe inkl. MLA und KSC'!L76</f>
        <v>1850561</v>
      </c>
      <c r="M49" s="3">
        <f>'DE_VIE Gruppe inkl. MLA und KSC'!M76</f>
        <v>2010474</v>
      </c>
      <c r="N49" s="3">
        <f>'DE_VIE Gruppe inkl. MLA und KSC'!O76</f>
        <v>24865388</v>
      </c>
    </row>
    <row r="50" spans="1:14" x14ac:dyDescent="0.25">
      <c r="A50" s="2" t="s">
        <v>8</v>
      </c>
      <c r="B50" s="3">
        <f>'DE_VIE Gruppe inkl. MLA und KSC'!B77</f>
        <v>366910</v>
      </c>
      <c r="C50" s="3">
        <f>'DE_VIE Gruppe inkl. MLA und KSC'!C77</f>
        <v>370020</v>
      </c>
      <c r="D50" s="3">
        <f>'DE_VIE Gruppe inkl. MLA und KSC'!D77</f>
        <v>430504</v>
      </c>
      <c r="E50" s="3">
        <f>'DE_VIE Gruppe inkl. MLA und KSC'!E77</f>
        <v>574986</v>
      </c>
      <c r="F50" s="3">
        <f>'DE_VIE Gruppe inkl. MLA und KSC'!F77</f>
        <v>638092</v>
      </c>
      <c r="G50" s="3">
        <f>'DE_VIE Gruppe inkl. MLA und KSC'!G77</f>
        <v>673526</v>
      </c>
      <c r="H50" s="3">
        <f>'DE_VIE Gruppe inkl. MLA und KSC'!H77</f>
        <v>777360</v>
      </c>
      <c r="I50" s="3">
        <f>'DE_VIE Gruppe inkl. MLA und KSC'!I77</f>
        <v>746810</v>
      </c>
      <c r="J50" s="3">
        <f>'DE_VIE Gruppe inkl. MLA und KSC'!J77</f>
        <v>711994</v>
      </c>
      <c r="K50" s="3">
        <f>'DE_VIE Gruppe inkl. MLA und KSC'!K77</f>
        <v>696286</v>
      </c>
      <c r="L50" s="3">
        <f>'DE_VIE Gruppe inkl. MLA und KSC'!L77</f>
        <v>407822</v>
      </c>
      <c r="M50" s="3">
        <f>'DE_VIE Gruppe inkl. MLA und KSC'!M77</f>
        <v>362998</v>
      </c>
      <c r="N50" s="3">
        <f>'DE_VIE Gruppe inkl. MLA und KSC'!O77</f>
        <v>6757308</v>
      </c>
    </row>
    <row r="51" spans="1:14" x14ac:dyDescent="0.25">
      <c r="A51" s="2" t="s">
        <v>9</v>
      </c>
      <c r="B51" s="3">
        <f>'DE_VIE Gruppe inkl. MLA und KSC'!B78</f>
        <v>15175</v>
      </c>
      <c r="C51" s="3">
        <f>'DE_VIE Gruppe inkl. MLA und KSC'!C78</f>
        <v>14551</v>
      </c>
      <c r="D51" s="3">
        <f>'DE_VIE Gruppe inkl. MLA und KSC'!D78</f>
        <v>16568</v>
      </c>
      <c r="E51" s="3">
        <f>'DE_VIE Gruppe inkl. MLA und KSC'!E78</f>
        <v>19815</v>
      </c>
      <c r="F51" s="3">
        <f>'DE_VIE Gruppe inkl. MLA und KSC'!F78</f>
        <v>21709</v>
      </c>
      <c r="G51" s="3">
        <f>'DE_VIE Gruppe inkl. MLA und KSC'!G78</f>
        <v>21874</v>
      </c>
      <c r="H51" s="3">
        <f>'DE_VIE Gruppe inkl. MLA und KSC'!H78</f>
        <v>22829</v>
      </c>
      <c r="I51" s="3">
        <f>'DE_VIE Gruppe inkl. MLA und KSC'!I78</f>
        <v>22785</v>
      </c>
      <c r="J51" s="3">
        <f>'DE_VIE Gruppe inkl. MLA und KSC'!J78</f>
        <v>22050</v>
      </c>
      <c r="K51" s="3">
        <f>'DE_VIE Gruppe inkl. MLA und KSC'!K78</f>
        <v>21824</v>
      </c>
      <c r="L51" s="3">
        <f>'DE_VIE Gruppe inkl. MLA und KSC'!L78</f>
        <v>17291</v>
      </c>
      <c r="M51" s="3">
        <f>'DE_VIE Gruppe inkl. MLA und KSC'!M78</f>
        <v>17667</v>
      </c>
      <c r="N51" s="3">
        <f>'DE_VIE Gruppe inkl. MLA und KSC'!O78</f>
        <v>234138</v>
      </c>
    </row>
    <row r="52" spans="1:14" x14ac:dyDescent="0.25">
      <c r="A52" s="2" t="s">
        <v>10</v>
      </c>
      <c r="B52" s="6">
        <f>'DE_VIE Gruppe inkl. MLA und KSC'!B79</f>
        <v>20890402.740000002</v>
      </c>
      <c r="C52" s="6">
        <f>'DE_VIE Gruppe inkl. MLA und KSC'!C79</f>
        <v>21141717.990000002</v>
      </c>
      <c r="D52" s="6">
        <f>'DE_VIE Gruppe inkl. MLA und KSC'!D79</f>
        <v>26025835.390000001</v>
      </c>
      <c r="E52" s="6">
        <f>'DE_VIE Gruppe inkl. MLA und KSC'!E79</f>
        <v>23889973.550000001</v>
      </c>
      <c r="F52" s="6">
        <f>'DE_VIE Gruppe inkl. MLA und KSC'!F79</f>
        <v>24361864.149999999</v>
      </c>
      <c r="G52" s="6">
        <f>'DE_VIE Gruppe inkl. MLA und KSC'!G79</f>
        <v>24808370.719999999</v>
      </c>
      <c r="H52" s="6">
        <f>'DE_VIE Gruppe inkl. MLA und KSC'!H79</f>
        <v>25647163.969999999</v>
      </c>
      <c r="I52" s="6">
        <f>'DE_VIE Gruppe inkl. MLA und KSC'!I79</f>
        <v>24048425.039999999</v>
      </c>
      <c r="J52" s="6">
        <f>'DE_VIE Gruppe inkl. MLA und KSC'!J79</f>
        <v>25546557.399999999</v>
      </c>
      <c r="K52" s="6">
        <f>'DE_VIE Gruppe inkl. MLA und KSC'!K79</f>
        <v>29427376.460000001</v>
      </c>
      <c r="L52" s="6">
        <f>'DE_VIE Gruppe inkl. MLA und KSC'!L79</f>
        <v>27133743.68</v>
      </c>
      <c r="M52" s="6">
        <f>'DE_VIE Gruppe inkl. MLA und KSC'!M79</f>
        <v>25023405.73</v>
      </c>
      <c r="N52" s="6">
        <f>'DE_VIE Gruppe inkl. MLA und KSC'!O79</f>
        <v>297944836.81999999</v>
      </c>
    </row>
    <row r="53" spans="1:14" x14ac:dyDescent="0.25">
      <c r="A53" s="20" t="s">
        <v>28</v>
      </c>
      <c r="B53" s="3">
        <f>'DE_VIE Gruppe inkl. MLA und KSC'!B80</f>
        <v>659196</v>
      </c>
      <c r="C53" s="3">
        <f>'DE_VIE Gruppe inkl. MLA und KSC'!C80</f>
        <v>633566</v>
      </c>
      <c r="D53" s="3">
        <f>'DE_VIE Gruppe inkl. MLA und KSC'!D80</f>
        <v>722781</v>
      </c>
      <c r="E53" s="3">
        <f>'DE_VIE Gruppe inkl. MLA und KSC'!E80</f>
        <v>836651</v>
      </c>
      <c r="F53" s="3">
        <f>'DE_VIE Gruppe inkl. MLA und KSC'!F80</f>
        <v>918474</v>
      </c>
      <c r="G53" s="3">
        <f>'DE_VIE Gruppe inkl. MLA und KSC'!G80</f>
        <v>929569</v>
      </c>
      <c r="H53" s="3">
        <f>'DE_VIE Gruppe inkl. MLA und KSC'!H80</f>
        <v>976752</v>
      </c>
      <c r="I53" s="3">
        <f>'DE_VIE Gruppe inkl. MLA und KSC'!I80</f>
        <v>977023</v>
      </c>
      <c r="J53" s="3">
        <f>'DE_VIE Gruppe inkl. MLA und KSC'!J80</f>
        <v>941622</v>
      </c>
      <c r="K53" s="3">
        <f>'DE_VIE Gruppe inkl. MLA und KSC'!K80</f>
        <v>932572</v>
      </c>
      <c r="L53" s="3">
        <f>'DE_VIE Gruppe inkl. MLA und KSC'!L80</f>
        <v>743745</v>
      </c>
      <c r="M53" s="3">
        <f>'DE_VIE Gruppe inkl. MLA und KSC'!M80</f>
        <v>768027</v>
      </c>
      <c r="N53" s="3">
        <f>'DE_VIE Gruppe inkl. MLA und KSC'!O80</f>
        <v>10039978</v>
      </c>
    </row>
    <row r="54" spans="1:14" x14ac:dyDescent="0.25">
      <c r="A54" s="2" t="s">
        <v>29</v>
      </c>
      <c r="B54" s="5">
        <f t="shared" ref="B54:M54" si="11">B50/B48*100</f>
        <v>20.065548954722221</v>
      </c>
      <c r="C54" s="5">
        <f t="shared" si="11"/>
        <v>19.733610655573777</v>
      </c>
      <c r="D54" s="5">
        <f t="shared" si="11"/>
        <v>19.50690800935779</v>
      </c>
      <c r="E54" s="5">
        <f t="shared" si="11"/>
        <v>22.0286716847287</v>
      </c>
      <c r="F54" s="5">
        <f t="shared" si="11"/>
        <v>22.430528117077504</v>
      </c>
      <c r="G54" s="5">
        <f t="shared" si="11"/>
        <v>22.295917472207314</v>
      </c>
      <c r="H54" s="5">
        <f t="shared" si="11"/>
        <v>23.385606191878935</v>
      </c>
      <c r="I54" s="5">
        <f t="shared" si="11"/>
        <v>22.417672141432366</v>
      </c>
      <c r="J54" s="5">
        <f t="shared" si="11"/>
        <v>23.13064931073658</v>
      </c>
      <c r="K54" s="5">
        <f t="shared" si="11"/>
        <v>23.568632880105582</v>
      </c>
      <c r="L54" s="5">
        <f t="shared" si="11"/>
        <v>18.005895089309369</v>
      </c>
      <c r="M54" s="5">
        <f t="shared" si="11"/>
        <v>15.247557857030044</v>
      </c>
      <c r="N54" s="5">
        <f>N50/N48*100</f>
        <v>21.303098792818474</v>
      </c>
    </row>
    <row r="55" spans="1:14" x14ac:dyDescent="0.25">
      <c r="A55" s="32" t="s">
        <v>27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x14ac:dyDescent="0.25">
      <c r="A56" s="2" t="s">
        <v>6</v>
      </c>
      <c r="B56" s="5">
        <f t="shared" ref="B56:M56" si="12">(B48/B68-1)*100</f>
        <v>9.5228939736434537</v>
      </c>
      <c r="C56" s="5">
        <f t="shared" si="12"/>
        <v>16.819897090459833</v>
      </c>
      <c r="D56" s="5">
        <f t="shared" si="12"/>
        <v>7.6270302008840662</v>
      </c>
      <c r="E56" s="5">
        <f t="shared" si="12"/>
        <v>5.8794537951646575</v>
      </c>
      <c r="F56" s="5">
        <f t="shared" si="12"/>
        <v>5.3327532421849622</v>
      </c>
      <c r="G56" s="5">
        <f t="shared" si="12"/>
        <v>6.5010863935857754</v>
      </c>
      <c r="H56" s="5">
        <f t="shared" si="12"/>
        <v>5.7089786117224817</v>
      </c>
      <c r="I56" s="5">
        <f t="shared" si="12"/>
        <v>7.3278550569993328</v>
      </c>
      <c r="J56" s="5">
        <f t="shared" si="12"/>
        <v>5.4309885089596888</v>
      </c>
      <c r="K56" s="5">
        <f t="shared" si="12"/>
        <v>7.8428409299561519</v>
      </c>
      <c r="L56" s="5">
        <f t="shared" si="12"/>
        <v>7.373114813784154</v>
      </c>
      <c r="M56" s="5">
        <f t="shared" si="12"/>
        <v>8.7728436148447173</v>
      </c>
      <c r="N56" s="5">
        <f>'DE_VIE Gruppe inkl. MLA und KSC'!P75</f>
        <v>7.4040437086604793</v>
      </c>
    </row>
    <row r="57" spans="1:14" x14ac:dyDescent="0.25">
      <c r="A57" s="2" t="s">
        <v>7</v>
      </c>
      <c r="B57" s="5">
        <f t="shared" ref="B57:M57" si="13">(B49/B69-1)*100</f>
        <v>9.597093069277074</v>
      </c>
      <c r="C57" s="5">
        <f t="shared" si="13"/>
        <v>15.795246941952135</v>
      </c>
      <c r="D57" s="5">
        <f t="shared" si="13"/>
        <v>12.682030336904138</v>
      </c>
      <c r="E57" s="5">
        <f t="shared" si="13"/>
        <v>6.9638387338225582</v>
      </c>
      <c r="F57" s="5">
        <f t="shared" si="13"/>
        <v>7.1117207490298151</v>
      </c>
      <c r="G57" s="5">
        <f t="shared" si="13"/>
        <v>8.4522047092173267</v>
      </c>
      <c r="H57" s="5">
        <f t="shared" si="13"/>
        <v>5.9121932066897198</v>
      </c>
      <c r="I57" s="5">
        <f t="shared" si="13"/>
        <v>9.8890202541982664</v>
      </c>
      <c r="J57" s="5">
        <f t="shared" si="13"/>
        <v>6.5833679482236507</v>
      </c>
      <c r="K57" s="5">
        <f t="shared" si="13"/>
        <v>7.7368656848722628</v>
      </c>
      <c r="L57" s="5">
        <f t="shared" si="13"/>
        <v>9.3616515813037537</v>
      </c>
      <c r="M57" s="5">
        <f t="shared" si="13"/>
        <v>11.294811895219325</v>
      </c>
      <c r="N57" s="5">
        <f>'DE_VIE Gruppe inkl. MLA und KSC'!P76</f>
        <v>8.9090457876880969</v>
      </c>
    </row>
    <row r="58" spans="1:14" x14ac:dyDescent="0.25">
      <c r="A58" s="2" t="s">
        <v>8</v>
      </c>
      <c r="B58" s="5">
        <f t="shared" ref="B58:M58" si="14">(B50/B70-1)*100</f>
        <v>8.853406434309985</v>
      </c>
      <c r="C58" s="5">
        <f t="shared" si="14"/>
        <v>20.925520441844505</v>
      </c>
      <c r="D58" s="5">
        <f t="shared" si="14"/>
        <v>-9.0374327031161545</v>
      </c>
      <c r="E58" s="5">
        <f t="shared" si="14"/>
        <v>1.853242731929905</v>
      </c>
      <c r="F58" s="5">
        <f t="shared" si="14"/>
        <v>-0.59076094746091101</v>
      </c>
      <c r="G58" s="5">
        <f t="shared" si="14"/>
        <v>0.12874260399013959</v>
      </c>
      <c r="H58" s="5">
        <f t="shared" si="14"/>
        <v>4.8002437465790582</v>
      </c>
      <c r="I58" s="5">
        <f t="shared" si="14"/>
        <v>-0.68540515237431876</v>
      </c>
      <c r="J58" s="5">
        <f t="shared" si="14"/>
        <v>1.4222019629350102</v>
      </c>
      <c r="K58" s="5">
        <f t="shared" si="14"/>
        <v>7.9931756494765471</v>
      </c>
      <c r="L58" s="5">
        <f t="shared" si="14"/>
        <v>-0.6572152392088082</v>
      </c>
      <c r="M58" s="5">
        <f t="shared" si="14"/>
        <v>-3.0614588396152387</v>
      </c>
      <c r="N58" s="5">
        <f>'DE_VIE Gruppe inkl. MLA und KSC'!P77</f>
        <v>2.0608494785120168</v>
      </c>
    </row>
    <row r="59" spans="1:14" x14ac:dyDescent="0.25">
      <c r="A59" s="2" t="s">
        <v>9</v>
      </c>
      <c r="B59" s="5">
        <f t="shared" ref="B59:M59" si="15">(B51/B71-1)*100</f>
        <v>5.1774327696146427</v>
      </c>
      <c r="C59" s="5">
        <f t="shared" si="15"/>
        <v>12.545440482635929</v>
      </c>
      <c r="D59" s="5">
        <f t="shared" si="15"/>
        <v>2.8174258408837138</v>
      </c>
      <c r="E59" s="5">
        <f t="shared" si="15"/>
        <v>6.1555769848923081</v>
      </c>
      <c r="F59" s="5">
        <f t="shared" si="15"/>
        <v>6.2084148727984401</v>
      </c>
      <c r="G59" s="5">
        <f t="shared" si="15"/>
        <v>5.5949794834660782</v>
      </c>
      <c r="H59" s="5">
        <f t="shared" si="15"/>
        <v>4.8211579962349038</v>
      </c>
      <c r="I59" s="5">
        <f t="shared" si="15"/>
        <v>5.1162576121055459</v>
      </c>
      <c r="J59" s="5">
        <f t="shared" si="15"/>
        <v>6.3727145544888897</v>
      </c>
      <c r="K59" s="5">
        <f t="shared" si="15"/>
        <v>6.3340479438705799</v>
      </c>
      <c r="L59" s="5">
        <f t="shared" si="15"/>
        <v>4.1312857573020167</v>
      </c>
      <c r="M59" s="5">
        <f t="shared" si="15"/>
        <v>7.1376591873862916</v>
      </c>
      <c r="N59" s="5">
        <f>'DE_VIE Gruppe inkl. MLA und KSC'!P78</f>
        <v>5.8992740677084488</v>
      </c>
    </row>
    <row r="60" spans="1:14" x14ac:dyDescent="0.25">
      <c r="A60" s="2" t="s">
        <v>10</v>
      </c>
      <c r="B60" s="5">
        <f t="shared" ref="B60:M60" si="16">(B52/B72-1)*100</f>
        <v>16.195875918426019</v>
      </c>
      <c r="C60" s="5">
        <f t="shared" si="16"/>
        <v>19.725581738587316</v>
      </c>
      <c r="D60" s="5">
        <f t="shared" si="16"/>
        <v>12.003191571485573</v>
      </c>
      <c r="E60" s="5">
        <f t="shared" si="16"/>
        <v>15.613804155994027</v>
      </c>
      <c r="F60" s="5">
        <f t="shared" si="16"/>
        <v>20.368776244777575</v>
      </c>
      <c r="G60" s="5">
        <f t="shared" si="16"/>
        <v>21.131511031414128</v>
      </c>
      <c r="H60" s="5">
        <f t="shared" si="16"/>
        <v>24.83059640686729</v>
      </c>
      <c r="I60" s="5">
        <f t="shared" si="16"/>
        <v>21.476737071218508</v>
      </c>
      <c r="J60" s="5">
        <f t="shared" si="16"/>
        <v>26.410507931347027</v>
      </c>
      <c r="K60" s="5">
        <f t="shared" si="16"/>
        <v>35.585044944770836</v>
      </c>
      <c r="L60" s="5">
        <f t="shared" si="16"/>
        <v>23.511900790178242</v>
      </c>
      <c r="M60" s="5">
        <f t="shared" si="16"/>
        <v>21.903124096522774</v>
      </c>
      <c r="N60" s="5">
        <f>'DE_VIE Gruppe inkl. MLA und KSC'!P79</f>
        <v>21.605875856711918</v>
      </c>
    </row>
    <row r="61" spans="1:14" x14ac:dyDescent="0.25">
      <c r="A61" s="20" t="s">
        <v>28</v>
      </c>
      <c r="B61" s="5">
        <f t="shared" ref="B61:M61" si="17">(B53/B73-1)*100</f>
        <v>8.6382071950176442</v>
      </c>
      <c r="C61" s="5">
        <f t="shared" si="17"/>
        <v>16.853132665670699</v>
      </c>
      <c r="D61" s="5">
        <f t="shared" si="17"/>
        <v>7.2278324958720441</v>
      </c>
      <c r="E61" s="5">
        <f t="shared" si="17"/>
        <v>7.7182655403674305</v>
      </c>
      <c r="F61" s="5">
        <f t="shared" si="17"/>
        <v>7.892783137002457</v>
      </c>
      <c r="G61" s="5">
        <f t="shared" si="17"/>
        <v>7.2982809309498187</v>
      </c>
      <c r="H61" s="5">
        <f t="shared" si="17"/>
        <v>7.2342780104033721</v>
      </c>
      <c r="I61" s="5">
        <f t="shared" si="17"/>
        <v>7.803248806689167</v>
      </c>
      <c r="J61" s="5">
        <f t="shared" si="17"/>
        <v>8.4754236790234749</v>
      </c>
      <c r="K61" s="5">
        <f t="shared" si="17"/>
        <v>8.5364136285606129</v>
      </c>
      <c r="L61" s="5">
        <f t="shared" si="17"/>
        <v>4.8939065926704162</v>
      </c>
      <c r="M61" s="5">
        <f t="shared" si="17"/>
        <v>7.8510864772411315</v>
      </c>
      <c r="N61" s="5">
        <f>'DE_VIE Gruppe inkl. MLA und KSC'!P80</f>
        <v>8.1549320642265055</v>
      </c>
    </row>
    <row r="62" spans="1:14" x14ac:dyDescent="0.25">
      <c r="A62" s="2" t="s">
        <v>30</v>
      </c>
      <c r="B62" s="5">
        <f t="shared" ref="B62" si="18">B54-B74</f>
        <v>-0.12341033170311277</v>
      </c>
      <c r="C62" s="5">
        <f t="shared" ref="C62:M62" si="19">(C54/C74-1)*100</f>
        <v>3.5144897861067781</v>
      </c>
      <c r="D62" s="5">
        <f t="shared" si="19"/>
        <v>-15.48352943762945</v>
      </c>
      <c r="E62" s="5">
        <f t="shared" si="19"/>
        <v>-3.8026367901594083</v>
      </c>
      <c r="F62" s="5">
        <f t="shared" si="19"/>
        <v>-5.6236203909208697</v>
      </c>
      <c r="G62" s="5">
        <f t="shared" si="19"/>
        <v>-5.9833603631478489</v>
      </c>
      <c r="H62" s="5">
        <f t="shared" si="19"/>
        <v>-0.859657218410248</v>
      </c>
      <c r="I62" s="5">
        <f t="shared" si="19"/>
        <v>-7.4661514525916628</v>
      </c>
      <c r="J62" s="5">
        <f t="shared" si="19"/>
        <v>-3.802284890541463</v>
      </c>
      <c r="K62" s="5">
        <f t="shared" si="19"/>
        <v>0.13940166841304169</v>
      </c>
      <c r="L62" s="5">
        <f t="shared" si="19"/>
        <v>-7.4789020202309153</v>
      </c>
      <c r="M62" s="5">
        <f t="shared" si="19"/>
        <v>-10.879831823064389</v>
      </c>
      <c r="N62" s="5">
        <f>N54-(SUM(B70:M70)/SUM(B68:M68)*100)</f>
        <v>-1.1152816690795433</v>
      </c>
    </row>
    <row r="63" spans="1:14" x14ac:dyDescent="0.25">
      <c r="A63" s="1"/>
    </row>
    <row r="64" spans="1:14" x14ac:dyDescent="0.25">
      <c r="A64" s="1"/>
    </row>
    <row r="65" spans="1:14" x14ac:dyDescent="0.25">
      <c r="B65" s="31">
        <v>2023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pans="1:14" x14ac:dyDescent="0.25">
      <c r="A66" s="1"/>
      <c r="B66" s="17" t="s">
        <v>12</v>
      </c>
      <c r="C66" s="17" t="s">
        <v>13</v>
      </c>
      <c r="D66" s="17" t="s">
        <v>0</v>
      </c>
      <c r="E66" s="17" t="s">
        <v>14</v>
      </c>
      <c r="F66" s="17" t="s">
        <v>1</v>
      </c>
      <c r="G66" s="17" t="s">
        <v>2</v>
      </c>
      <c r="H66" s="17" t="s">
        <v>3</v>
      </c>
      <c r="I66" s="17" t="s">
        <v>15</v>
      </c>
      <c r="J66" s="17" t="s">
        <v>16</v>
      </c>
      <c r="K66" s="17" t="s">
        <v>17</v>
      </c>
      <c r="L66" s="17" t="s">
        <v>18</v>
      </c>
      <c r="M66" s="17" t="s">
        <v>19</v>
      </c>
      <c r="N66" s="17" t="s">
        <v>4</v>
      </c>
    </row>
    <row r="67" spans="1:14" x14ac:dyDescent="0.25">
      <c r="A67" s="32" t="s">
        <v>5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x14ac:dyDescent="0.25">
      <c r="A68" s="2" t="s">
        <v>6</v>
      </c>
      <c r="B68" s="3">
        <f>'DE_VIE Gruppe inkl. MLA und KSC'!B108</f>
        <v>1669566</v>
      </c>
      <c r="C68" s="3">
        <f>'DE_VIE Gruppe inkl. MLA und KSC'!C108</f>
        <v>1605099</v>
      </c>
      <c r="D68" s="3">
        <f>'DE_VIE Gruppe inkl. MLA und KSC'!D108</f>
        <v>2050536</v>
      </c>
      <c r="E68" s="3">
        <f>'DE_VIE Gruppe inkl. MLA und KSC'!E108</f>
        <v>2465229</v>
      </c>
      <c r="F68" s="3">
        <f>'DE_VIE Gruppe inkl. MLA und KSC'!F108</f>
        <v>2700725</v>
      </c>
      <c r="G68" s="3">
        <f>'DE_VIE Gruppe inkl. MLA und KSC'!G108</f>
        <v>2836449</v>
      </c>
      <c r="H68" s="3">
        <f>'DE_VIE Gruppe inkl. MLA und KSC'!H108</f>
        <v>3144573</v>
      </c>
      <c r="I68" s="3">
        <f>'DE_VIE Gruppe inkl. MLA und KSC'!I108</f>
        <v>3103896</v>
      </c>
      <c r="J68" s="3">
        <f>'DE_VIE Gruppe inkl. MLA und KSC'!J108</f>
        <v>2919579</v>
      </c>
      <c r="K68" s="3">
        <f>'DE_VIE Gruppe inkl. MLA und KSC'!K108</f>
        <v>2739441</v>
      </c>
      <c r="L68" s="3">
        <f>'DE_VIE Gruppe inkl. MLA und KSC'!L108</f>
        <v>2109407</v>
      </c>
      <c r="M68" s="3">
        <f>'DE_VIE Gruppe inkl. MLA und KSC'!M108</f>
        <v>2188686</v>
      </c>
      <c r="N68" s="3">
        <f>SUM(B68:M68)</f>
        <v>29533186</v>
      </c>
    </row>
    <row r="69" spans="1:14" x14ac:dyDescent="0.25">
      <c r="A69" s="2" t="s">
        <v>7</v>
      </c>
      <c r="B69" s="3">
        <f>'DE_VIE Gruppe inkl. MLA und KSC'!B109</f>
        <v>1326485</v>
      </c>
      <c r="C69" s="3">
        <f>'DE_VIE Gruppe inkl. MLA und KSC'!C109</f>
        <v>1294535</v>
      </c>
      <c r="D69" s="3">
        <f>'DE_VIE Gruppe inkl. MLA und KSC'!D109</f>
        <v>1570892</v>
      </c>
      <c r="E69" s="3">
        <f>'DE_VIE Gruppe inkl. MLA und KSC'!E109</f>
        <v>1894458</v>
      </c>
      <c r="F69" s="3">
        <f>'DE_VIE Gruppe inkl. MLA und KSC'!F109</f>
        <v>2052949</v>
      </c>
      <c r="G69" s="3">
        <f>'DE_VIE Gruppe inkl. MLA und KSC'!G109</f>
        <v>2156112</v>
      </c>
      <c r="H69" s="3">
        <f>'DE_VIE Gruppe inkl. MLA und KSC'!H109</f>
        <v>2394120</v>
      </c>
      <c r="I69" s="3">
        <f>'DE_VIE Gruppe inkl. MLA und KSC'!I109</f>
        <v>2343761</v>
      </c>
      <c r="J69" s="3">
        <f>'DE_VIE Gruppe inkl. MLA und KSC'!J109</f>
        <v>2212439</v>
      </c>
      <c r="K69" s="3">
        <f>'DE_VIE Gruppe inkl. MLA und KSC'!K109</f>
        <v>2086995</v>
      </c>
      <c r="L69" s="3">
        <f>'DE_VIE Gruppe inkl. MLA und KSC'!L109</f>
        <v>1692148</v>
      </c>
      <c r="M69" s="3">
        <f>'DE_VIE Gruppe inkl. MLA und KSC'!M109</f>
        <v>1806440</v>
      </c>
      <c r="N69" s="3">
        <f t="shared" ref="N69:N73" si="20">SUM(B69:M69)</f>
        <v>22831334</v>
      </c>
    </row>
    <row r="70" spans="1:14" x14ac:dyDescent="0.25">
      <c r="A70" s="2" t="s">
        <v>8</v>
      </c>
      <c r="B70" s="3">
        <f>'DE_VIE Gruppe inkl. MLA und KSC'!B110</f>
        <v>337068</v>
      </c>
      <c r="C70" s="3">
        <f>'DE_VIE Gruppe inkl. MLA und KSC'!C110</f>
        <v>305990</v>
      </c>
      <c r="D70" s="3">
        <f>'DE_VIE Gruppe inkl. MLA und KSC'!D110</f>
        <v>473276</v>
      </c>
      <c r="E70" s="3">
        <f>'DE_VIE Gruppe inkl. MLA und KSC'!E110</f>
        <v>564524</v>
      </c>
      <c r="F70" s="3">
        <f>'DE_VIE Gruppe inkl. MLA und KSC'!F110</f>
        <v>641884</v>
      </c>
      <c r="G70" s="3">
        <f>'DE_VIE Gruppe inkl. MLA und KSC'!G110</f>
        <v>672660</v>
      </c>
      <c r="H70" s="3">
        <f>'DE_VIE Gruppe inkl. MLA und KSC'!H110</f>
        <v>741754</v>
      </c>
      <c r="I70" s="3">
        <f>'DE_VIE Gruppe inkl. MLA und KSC'!I110</f>
        <v>751964</v>
      </c>
      <c r="J70" s="3">
        <f>'DE_VIE Gruppe inkl. MLA und KSC'!J110</f>
        <v>702010</v>
      </c>
      <c r="K70" s="3">
        <f>'DE_VIE Gruppe inkl. MLA und KSC'!K110</f>
        <v>644750</v>
      </c>
      <c r="L70" s="3">
        <f>'DE_VIE Gruppe inkl. MLA und KSC'!L110</f>
        <v>410520</v>
      </c>
      <c r="M70" s="3">
        <f>'DE_VIE Gruppe inkl. MLA und KSC'!M110</f>
        <v>374462</v>
      </c>
      <c r="N70" s="3">
        <f t="shared" si="20"/>
        <v>6620862</v>
      </c>
    </row>
    <row r="71" spans="1:14" x14ac:dyDescent="0.25">
      <c r="A71" s="2" t="s">
        <v>9</v>
      </c>
      <c r="B71" s="3">
        <f>'DE_VIE Gruppe inkl. MLA und KSC'!B111</f>
        <v>14428</v>
      </c>
      <c r="C71" s="3">
        <f>'DE_VIE Gruppe inkl. MLA und KSC'!C111</f>
        <v>12929</v>
      </c>
      <c r="D71" s="3">
        <f>'DE_VIE Gruppe inkl. MLA und KSC'!D111</f>
        <v>16114</v>
      </c>
      <c r="E71" s="3">
        <f>'DE_VIE Gruppe inkl. MLA und KSC'!E111</f>
        <v>18666</v>
      </c>
      <c r="F71" s="3">
        <f>'DE_VIE Gruppe inkl. MLA und KSC'!F111</f>
        <v>20440</v>
      </c>
      <c r="G71" s="3">
        <f>'DE_VIE Gruppe inkl. MLA und KSC'!G111</f>
        <v>20715</v>
      </c>
      <c r="H71" s="3">
        <f>'DE_VIE Gruppe inkl. MLA und KSC'!H111</f>
        <v>21779</v>
      </c>
      <c r="I71" s="3">
        <f>'DE_VIE Gruppe inkl. MLA und KSC'!I111</f>
        <v>21676</v>
      </c>
      <c r="J71" s="3">
        <f>'DE_VIE Gruppe inkl. MLA und KSC'!J111</f>
        <v>20729</v>
      </c>
      <c r="K71" s="3">
        <f>'DE_VIE Gruppe inkl. MLA und KSC'!K111</f>
        <v>20524</v>
      </c>
      <c r="L71" s="3">
        <f>'DE_VIE Gruppe inkl. MLA und KSC'!L111</f>
        <v>16605</v>
      </c>
      <c r="M71" s="3">
        <f>'DE_VIE Gruppe inkl. MLA und KSC'!M111</f>
        <v>16490</v>
      </c>
      <c r="N71" s="3">
        <f t="shared" si="20"/>
        <v>221095</v>
      </c>
    </row>
    <row r="72" spans="1:14" x14ac:dyDescent="0.25">
      <c r="A72" s="2" t="s">
        <v>10</v>
      </c>
      <c r="B72" s="6">
        <f>'DE_VIE Gruppe inkl. MLA und KSC'!B112</f>
        <v>17978609.460000001</v>
      </c>
      <c r="C72" s="6">
        <f>'DE_VIE Gruppe inkl. MLA und KSC'!C112</f>
        <v>17658480.07</v>
      </c>
      <c r="D72" s="6">
        <f>'DE_VIE Gruppe inkl. MLA und KSC'!D112</f>
        <v>23236690.870000001</v>
      </c>
      <c r="E72" s="6">
        <f>'DE_VIE Gruppe inkl. MLA und KSC'!E112</f>
        <v>20663599.579999998</v>
      </c>
      <c r="F72" s="6">
        <f>'DE_VIE Gruppe inkl. MLA und KSC'!F112</f>
        <v>20239355.18</v>
      </c>
      <c r="G72" s="6">
        <f>'DE_VIE Gruppe inkl. MLA und KSC'!G112</f>
        <v>20480526.09</v>
      </c>
      <c r="H72" s="6">
        <f>'DE_VIE Gruppe inkl. MLA und KSC'!H112</f>
        <v>20545575.129999999</v>
      </c>
      <c r="I72" s="6">
        <f>'DE_VIE Gruppe inkl. MLA und KSC'!I112</f>
        <v>19796732.789999999</v>
      </c>
      <c r="J72" s="6">
        <f>'DE_VIE Gruppe inkl. MLA und KSC'!J112</f>
        <v>20209203.98</v>
      </c>
      <c r="K72" s="6">
        <f>'DE_VIE Gruppe inkl. MLA und KSC'!K112</f>
        <v>21703998.75</v>
      </c>
      <c r="L72" s="6">
        <f>'DE_VIE Gruppe inkl. MLA und KSC'!L112</f>
        <v>21968525.710000001</v>
      </c>
      <c r="M72" s="6">
        <f>'DE_VIE Gruppe inkl. MLA und KSC'!M112</f>
        <v>20527288.300000001</v>
      </c>
      <c r="N72" s="6">
        <f t="shared" si="20"/>
        <v>245008585.91</v>
      </c>
    </row>
    <row r="73" spans="1:14" x14ac:dyDescent="0.25">
      <c r="A73" s="20" t="s">
        <v>28</v>
      </c>
      <c r="B73" s="3">
        <f>'DE_VIE Gruppe inkl. MLA und KSC'!B113</f>
        <v>606781</v>
      </c>
      <c r="C73" s="3">
        <f>'DE_VIE Gruppe inkl. MLA und KSC'!C113</f>
        <v>542190</v>
      </c>
      <c r="D73" s="3">
        <f>'DE_VIE Gruppe inkl. MLA und KSC'!D113</f>
        <v>674061</v>
      </c>
      <c r="E73" s="3">
        <f>'DE_VIE Gruppe inkl. MLA und KSC'!E113</f>
        <v>776703</v>
      </c>
      <c r="F73" s="3">
        <f>'DE_VIE Gruppe inkl. MLA und KSC'!F113</f>
        <v>851284</v>
      </c>
      <c r="G73" s="3">
        <f>'DE_VIE Gruppe inkl. MLA und KSC'!G113</f>
        <v>866341</v>
      </c>
      <c r="H73" s="3">
        <f>'DE_VIE Gruppe inkl. MLA und KSC'!H113</f>
        <v>910858</v>
      </c>
      <c r="I73" s="3">
        <f>'DE_VIE Gruppe inkl. MLA und KSC'!I113</f>
        <v>906302</v>
      </c>
      <c r="J73" s="3">
        <f>'DE_VIE Gruppe inkl. MLA und KSC'!J113</f>
        <v>868051</v>
      </c>
      <c r="K73" s="3">
        <f>'DE_VIE Gruppe inkl. MLA und KSC'!K113</f>
        <v>859225</v>
      </c>
      <c r="L73" s="3">
        <f>'DE_VIE Gruppe inkl. MLA und KSC'!L113</f>
        <v>709045</v>
      </c>
      <c r="M73" s="3">
        <f>'DE_VIE Gruppe inkl. MLA und KSC'!M113</f>
        <v>712118</v>
      </c>
      <c r="N73" s="3">
        <f t="shared" si="20"/>
        <v>9282959</v>
      </c>
    </row>
    <row r="74" spans="1:14" x14ac:dyDescent="0.25">
      <c r="A74" s="2" t="s">
        <v>29</v>
      </c>
      <c r="B74" s="5">
        <f t="shared" ref="B74" si="21">B70/B68*100</f>
        <v>20.188959286425334</v>
      </c>
      <c r="C74" s="5">
        <f t="shared" ref="C74:M74" si="22">C70/C68*100</f>
        <v>19.063621620847062</v>
      </c>
      <c r="D74" s="5">
        <f t="shared" si="22"/>
        <v>23.080599414006876</v>
      </c>
      <c r="E74" s="5">
        <f t="shared" si="22"/>
        <v>22.899454776817894</v>
      </c>
      <c r="F74" s="5">
        <f t="shared" si="22"/>
        <v>23.767099575114088</v>
      </c>
      <c r="G74" s="5">
        <f t="shared" si="22"/>
        <v>23.714863196905707</v>
      </c>
      <c r="H74" s="5">
        <f t="shared" si="22"/>
        <v>23.588385450107214</v>
      </c>
      <c r="I74" s="5">
        <f t="shared" si="22"/>
        <v>24.22645604105292</v>
      </c>
      <c r="J74" s="5">
        <f t="shared" si="22"/>
        <v>24.044905104468832</v>
      </c>
      <c r="K74" s="5">
        <f t="shared" si="22"/>
        <v>23.535823549402963</v>
      </c>
      <c r="L74" s="5">
        <f t="shared" si="22"/>
        <v>19.461393652339261</v>
      </c>
      <c r="M74" s="5">
        <f t="shared" si="22"/>
        <v>17.108986853299193</v>
      </c>
      <c r="N74" s="5">
        <f>N70/N68*100</f>
        <v>22.418380461898018</v>
      </c>
    </row>
    <row r="75" spans="1:14" x14ac:dyDescent="0.25">
      <c r="A75" s="32" t="s">
        <v>27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</row>
    <row r="76" spans="1:14" x14ac:dyDescent="0.25">
      <c r="A76" s="2" t="s">
        <v>6</v>
      </c>
      <c r="B76" s="5">
        <f t="shared" ref="B76:G76" si="23">(B68/B88-1)*100</f>
        <v>103.68658759458027</v>
      </c>
      <c r="C76" s="5">
        <f t="shared" si="23"/>
        <v>83.637794789127028</v>
      </c>
      <c r="D76" s="5">
        <f t="shared" si="23"/>
        <v>65.400353783572541</v>
      </c>
      <c r="E76" s="5">
        <f t="shared" si="23"/>
        <v>37.701135300442679</v>
      </c>
      <c r="F76" s="5">
        <f t="shared" si="23"/>
        <v>27.797662593066129</v>
      </c>
      <c r="G76" s="5">
        <f t="shared" si="23"/>
        <v>18.160019829078333</v>
      </c>
      <c r="H76" s="5">
        <f t="shared" ref="H76:I76" si="24">(H68/H88-1)*100</f>
        <v>13.37395880992014</v>
      </c>
      <c r="I76" s="5">
        <f t="shared" si="24"/>
        <v>12.134606498750555</v>
      </c>
      <c r="J76" s="5">
        <f t="shared" ref="J76:K76" si="25">(J68/J88-1)*100</f>
        <v>10.14818576378409</v>
      </c>
      <c r="K76" s="5">
        <f t="shared" si="25"/>
        <v>12.003501436922015</v>
      </c>
      <c r="L76" s="5">
        <f t="shared" ref="L76" si="26">(L68/L88-1)*100</f>
        <v>11.955423907557194</v>
      </c>
      <c r="M76" s="5">
        <f>(M68/M88-1)*100</f>
        <v>13.854294493686648</v>
      </c>
      <c r="N76" s="5">
        <f>'DE_VIE Gruppe inkl. MLA und KSC'!P108</f>
        <v>24.706613209207127</v>
      </c>
    </row>
    <row r="77" spans="1:14" x14ac:dyDescent="0.25">
      <c r="A77" s="2" t="s">
        <v>7</v>
      </c>
      <c r="B77" s="5">
        <f t="shared" ref="B77:C77" si="27">(B69/B89-1)*100</f>
        <v>108.77099931064657</v>
      </c>
      <c r="C77" s="5">
        <f t="shared" si="27"/>
        <v>78.511492961087058</v>
      </c>
      <c r="D77" s="5">
        <f t="shared" ref="D77:E77" si="28">(D69/D89-1)*100</f>
        <v>58.77764143906299</v>
      </c>
      <c r="E77" s="5">
        <f t="shared" si="28"/>
        <v>38.183364527700746</v>
      </c>
      <c r="F77" s="5">
        <f t="shared" ref="F77:G77" si="29">(F69/F89-1)*100</f>
        <v>27.889435497083646</v>
      </c>
      <c r="G77" s="5">
        <f t="shared" si="29"/>
        <v>21.415760366120452</v>
      </c>
      <c r="H77" s="5">
        <f t="shared" ref="H77:I77" si="30">(H69/H89-1)*100</f>
        <v>18.482959649022956</v>
      </c>
      <c r="I77" s="5">
        <f t="shared" si="30"/>
        <v>17.491353930170739</v>
      </c>
      <c r="J77" s="5">
        <f t="shared" ref="J77:K77" si="31">(J69/J89-1)*100</f>
        <v>15.539001036615785</v>
      </c>
      <c r="K77" s="5">
        <f t="shared" si="31"/>
        <v>17.125704748232451</v>
      </c>
      <c r="L77" s="5">
        <f t="shared" ref="L77:M77" si="32">(L69/L89-1)*100</f>
        <v>16.650144972694392</v>
      </c>
      <c r="M77" s="5">
        <f t="shared" si="32"/>
        <v>16.91131595450759</v>
      </c>
      <c r="N77" s="5">
        <f>'DE_VIE Gruppe inkl. MLA und KSC'!P109</f>
        <v>28.194427748075547</v>
      </c>
    </row>
    <row r="78" spans="1:14" x14ac:dyDescent="0.25">
      <c r="A78" s="2" t="s">
        <v>8</v>
      </c>
      <c r="B78" s="5">
        <f t="shared" ref="B78:C78" si="33">(B70/B90-1)*100</f>
        <v>87.149789568365293</v>
      </c>
      <c r="C78" s="5">
        <f t="shared" si="33"/>
        <v>110.23593915325738</v>
      </c>
      <c r="D78" s="5">
        <f t="shared" ref="D78:E78" si="34">(D70/D90-1)*100</f>
        <v>93.121852888609595</v>
      </c>
      <c r="E78" s="5">
        <f t="shared" si="34"/>
        <v>38.07133912499021</v>
      </c>
      <c r="F78" s="5">
        <f t="shared" ref="F78:G78" si="35">(F70/F90-1)*100</f>
        <v>27.995884248476543</v>
      </c>
      <c r="G78" s="5">
        <f t="shared" si="35"/>
        <v>8.9377332089552333</v>
      </c>
      <c r="H78" s="5">
        <f t="shared" ref="H78:I78" si="36">(H70/H90-1)*100</f>
        <v>-0.44559332361617798</v>
      </c>
      <c r="I78" s="5">
        <f t="shared" si="36"/>
        <v>-2.0739949732383578</v>
      </c>
      <c r="J78" s="5">
        <f t="shared" ref="J78:K78" si="37">(J70/J90-1)*100</f>
        <v>-3.5387845510357785</v>
      </c>
      <c r="K78" s="5">
        <f t="shared" si="37"/>
        <v>-1.9969964492436376</v>
      </c>
      <c r="L78" s="5">
        <f t="shared" ref="L78:M78" si="38">(L70/L90-1)*100</f>
        <v>-4.063490282958016</v>
      </c>
      <c r="M78" s="5">
        <f t="shared" si="38"/>
        <v>1.3368622165933264</v>
      </c>
      <c r="N78" s="5">
        <f>'DE_VIE Gruppe inkl. MLA und KSC'!P110</f>
        <v>14.259408951939289</v>
      </c>
    </row>
    <row r="79" spans="1:14" x14ac:dyDescent="0.25">
      <c r="A79" s="2" t="s">
        <v>9</v>
      </c>
      <c r="B79" s="5">
        <f t="shared" ref="B79:C79" si="39">(B71/B91-1)*100</f>
        <v>47.209468421589641</v>
      </c>
      <c r="C79" s="5">
        <f t="shared" si="39"/>
        <v>48.013737836290794</v>
      </c>
      <c r="D79" s="5">
        <f t="shared" ref="D79:E79" si="40">(D71/D91-1)*100</f>
        <v>36.640379886373275</v>
      </c>
      <c r="E79" s="5">
        <f t="shared" si="40"/>
        <v>23.013048635824429</v>
      </c>
      <c r="F79" s="5">
        <f t="shared" ref="F79:G79" si="41">(F71/F91-1)*100</f>
        <v>17.647058823529417</v>
      </c>
      <c r="G79" s="5">
        <f t="shared" si="41"/>
        <v>14.195148842337368</v>
      </c>
      <c r="H79" s="5">
        <f t="shared" ref="H79:I79" si="42">(H71/H91-1)*100</f>
        <v>12.733578342564321</v>
      </c>
      <c r="I79" s="5">
        <f t="shared" si="42"/>
        <v>9.2210017131915798</v>
      </c>
      <c r="J79" s="5">
        <f t="shared" ref="J79:K79" si="43">(J71/J91-1)*100</f>
        <v>6.3298281610669305</v>
      </c>
      <c r="K79" s="5">
        <f t="shared" si="43"/>
        <v>10.296646603611359</v>
      </c>
      <c r="L79" s="5">
        <f t="shared" ref="L79:M79" si="44">(L71/L91-1)*100</f>
        <v>10.51580698835275</v>
      </c>
      <c r="M79" s="5">
        <f t="shared" si="44"/>
        <v>9.1908356509071698</v>
      </c>
      <c r="N79" s="5">
        <f>'DE_VIE Gruppe inkl. MLA und KSC'!P111</f>
        <v>17.346559667112494</v>
      </c>
    </row>
    <row r="80" spans="1:14" x14ac:dyDescent="0.25">
      <c r="A80" s="2" t="s">
        <v>10</v>
      </c>
      <c r="B80" s="5">
        <f t="shared" ref="B80:C80" si="45">(B72/B92-1)*100</f>
        <v>-13.438947843314143</v>
      </c>
      <c r="C80" s="5">
        <f t="shared" si="45"/>
        <v>-3.2887128596828963</v>
      </c>
      <c r="D80" s="5">
        <f t="shared" ref="D80:E80" si="46">(D72/D92-1)*100</f>
        <v>5.6172634089543871</v>
      </c>
      <c r="E80" s="5">
        <f t="shared" si="46"/>
        <v>-5.7901069704035528</v>
      </c>
      <c r="F80" s="5">
        <f t="shared" ref="F80:G80" si="47">(F72/F92-1)*100</f>
        <v>-3.4176473249639905</v>
      </c>
      <c r="G80" s="5">
        <f t="shared" si="47"/>
        <v>2.1549574412405015</v>
      </c>
      <c r="H80" s="5">
        <f t="shared" ref="H80:I80" si="48">(H72/H92-1)*100</f>
        <v>-3.9052095754398941</v>
      </c>
      <c r="I80" s="5">
        <f t="shared" si="48"/>
        <v>0.74810659566326709</v>
      </c>
      <c r="J80" s="5">
        <f t="shared" ref="J80:K80" si="49">(J72/J92-1)*100</f>
        <v>-5.1466909922622817</v>
      </c>
      <c r="K80" s="5">
        <f t="shared" si="49"/>
        <v>-4.8631447162412744</v>
      </c>
      <c r="L80" s="5">
        <f t="shared" ref="L80:M80" si="50">(L72/L92-1)*100</f>
        <v>2.4071968291709211</v>
      </c>
      <c r="M80" s="5">
        <f t="shared" si="50"/>
        <v>2.2874782551969286</v>
      </c>
      <c r="N80" s="5">
        <f>'DE_VIE Gruppe inkl. MLA und KSC'!P112</f>
        <v>-2.24568131842523</v>
      </c>
    </row>
    <row r="81" spans="1:14" x14ac:dyDescent="0.25">
      <c r="A81" s="20" t="s">
        <v>28</v>
      </c>
      <c r="B81" s="5">
        <f t="shared" ref="B81:C81" si="51">(B73/B93-1)*100</f>
        <v>40.28321080131316</v>
      </c>
      <c r="C81" s="5">
        <f t="shared" si="51"/>
        <v>45.672464655908954</v>
      </c>
      <c r="D81" s="5">
        <f t="shared" ref="D81:E81" si="52">(D73/D93-1)*100</f>
        <v>33.742527266919176</v>
      </c>
      <c r="E81" s="5">
        <f t="shared" si="52"/>
        <v>21.30752987774023</v>
      </c>
      <c r="F81" s="5">
        <f t="shared" ref="F81:G81" si="53">(F73/F93-1)*100</f>
        <v>19.657480525249007</v>
      </c>
      <c r="G81" s="5">
        <f t="shared" si="53"/>
        <v>17.288030499130834</v>
      </c>
      <c r="H81" s="5">
        <f t="shared" ref="H81:I81" si="54">(H73/H93-1)*100</f>
        <v>12.571124898039887</v>
      </c>
      <c r="I81" s="5">
        <f t="shared" si="54"/>
        <v>10.602595488039125</v>
      </c>
      <c r="J81" s="5">
        <f t="shared" ref="J81:K81" si="55">(J73/J93-1)*100</f>
        <v>8.9675802835501361</v>
      </c>
      <c r="K81" s="5">
        <f t="shared" si="55"/>
        <v>11.219338554138879</v>
      </c>
      <c r="L81" s="5">
        <f t="shared" ref="L81:M81" si="56">(L73/L93-1)*100</f>
        <v>13.416350752595285</v>
      </c>
      <c r="M81" s="5">
        <f t="shared" si="56"/>
        <v>12.263371631080444</v>
      </c>
      <c r="N81" s="5">
        <f>'DE_VIE Gruppe inkl. MLA und KSC'!P113</f>
        <v>18.159200592135115</v>
      </c>
    </row>
    <row r="82" spans="1:14" x14ac:dyDescent="0.25">
      <c r="A82" s="2" t="s">
        <v>30</v>
      </c>
      <c r="B82" s="5">
        <f t="shared" ref="B82:C82" si="57">B74-B94</f>
        <v>-1.7839226154039309</v>
      </c>
      <c r="C82" s="5">
        <f t="shared" si="57"/>
        <v>2.4118471942364401</v>
      </c>
      <c r="D82" s="5">
        <f t="shared" ref="D82:F82" si="58">D74-D94</f>
        <v>3.3130834570448968</v>
      </c>
      <c r="E82" s="5">
        <f t="shared" si="58"/>
        <v>6.1399170835571226E-2</v>
      </c>
      <c r="F82" s="5">
        <f t="shared" si="58"/>
        <v>3.6807072741002145E-2</v>
      </c>
      <c r="G82" s="5">
        <f t="shared" ref="G82:H82" si="59">G74-G94</f>
        <v>-2.007617187511805</v>
      </c>
      <c r="H82" s="5">
        <f t="shared" si="59"/>
        <v>-3.2743997313283693</v>
      </c>
      <c r="I82" s="5">
        <f t="shared" ref="I82:J82" si="60">I74-I94</f>
        <v>-3.5151445101013579</v>
      </c>
      <c r="J82" s="5">
        <f t="shared" si="60"/>
        <v>-3.4117536344091235</v>
      </c>
      <c r="K82" s="5">
        <f t="shared" ref="K82:L82" si="61">K74-K94</f>
        <v>-3.3622770314577828</v>
      </c>
      <c r="L82" s="5">
        <f t="shared" si="61"/>
        <v>-3.2495490597286292</v>
      </c>
      <c r="M82" s="5">
        <f t="shared" ref="M82" si="62">M74-M94</f>
        <v>-2.1133532219313693</v>
      </c>
      <c r="N82" s="5">
        <f>N74-(SUM(B90:M90)/SUM(B88:M88)*100)</f>
        <v>-2.0498040550962919</v>
      </c>
    </row>
    <row r="83" spans="1:14" x14ac:dyDescent="0.25">
      <c r="A83" s="1"/>
    </row>
    <row r="84" spans="1:14" x14ac:dyDescent="0.25">
      <c r="A84" s="1"/>
    </row>
    <row r="85" spans="1:14" x14ac:dyDescent="0.25">
      <c r="B85" s="31">
        <v>2022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1:14" x14ac:dyDescent="0.25">
      <c r="A86" s="1"/>
      <c r="B86" s="17" t="s">
        <v>12</v>
      </c>
      <c r="C86" s="17" t="s">
        <v>13</v>
      </c>
      <c r="D86" s="17" t="s">
        <v>0</v>
      </c>
      <c r="E86" s="17" t="s">
        <v>14</v>
      </c>
      <c r="F86" s="17" t="s">
        <v>1</v>
      </c>
      <c r="G86" s="17" t="s">
        <v>2</v>
      </c>
      <c r="H86" s="17" t="s">
        <v>3</v>
      </c>
      <c r="I86" s="17" t="s">
        <v>15</v>
      </c>
      <c r="J86" s="17" t="s">
        <v>16</v>
      </c>
      <c r="K86" s="17" t="s">
        <v>17</v>
      </c>
      <c r="L86" s="17" t="s">
        <v>18</v>
      </c>
      <c r="M86" s="17" t="s">
        <v>19</v>
      </c>
      <c r="N86" s="17" t="s">
        <v>4</v>
      </c>
    </row>
    <row r="87" spans="1:14" x14ac:dyDescent="0.25">
      <c r="A87" s="32" t="s">
        <v>5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4" x14ac:dyDescent="0.25">
      <c r="A88" s="2" t="s">
        <v>6</v>
      </c>
      <c r="B88" s="3">
        <v>819674</v>
      </c>
      <c r="C88" s="3">
        <v>874057</v>
      </c>
      <c r="D88" s="3">
        <v>1239741</v>
      </c>
      <c r="E88" s="3">
        <v>1790275</v>
      </c>
      <c r="F88" s="3">
        <v>2113282</v>
      </c>
      <c r="G88" s="3">
        <v>2400515</v>
      </c>
      <c r="H88" s="3">
        <v>2773629</v>
      </c>
      <c r="I88" s="3">
        <v>2768009</v>
      </c>
      <c r="J88" s="3">
        <v>2650592</v>
      </c>
      <c r="K88" s="3">
        <v>2445853</v>
      </c>
      <c r="L88" s="3">
        <v>1884149</v>
      </c>
      <c r="M88" s="3">
        <v>1922357</v>
      </c>
      <c r="N88" s="3">
        <f>'DE_VIE Gruppe inkl. MLA und KSC'!O141</f>
        <v>23682133</v>
      </c>
    </row>
    <row r="89" spans="1:14" x14ac:dyDescent="0.25">
      <c r="A89" s="2" t="s">
        <v>7</v>
      </c>
      <c r="B89" s="3">
        <v>635378</v>
      </c>
      <c r="C89" s="3">
        <v>725183</v>
      </c>
      <c r="D89" s="3">
        <v>989366</v>
      </c>
      <c r="E89" s="3">
        <v>1370974</v>
      </c>
      <c r="F89" s="3">
        <v>1605253</v>
      </c>
      <c r="G89" s="3">
        <v>1775809</v>
      </c>
      <c r="H89" s="3">
        <v>2020645</v>
      </c>
      <c r="I89" s="3">
        <v>1994837</v>
      </c>
      <c r="J89" s="3">
        <v>1914885</v>
      </c>
      <c r="K89" s="3">
        <v>1781842</v>
      </c>
      <c r="L89" s="3">
        <v>1450618</v>
      </c>
      <c r="M89" s="3">
        <v>1545137</v>
      </c>
      <c r="N89" s="3">
        <f>'DE_VIE Gruppe inkl. MLA und KSC'!O142</f>
        <v>17809927</v>
      </c>
    </row>
    <row r="90" spans="1:14" x14ac:dyDescent="0.25">
      <c r="A90" s="2" t="s">
        <v>8</v>
      </c>
      <c r="B90" s="3">
        <v>180106</v>
      </c>
      <c r="C90" s="3">
        <v>145546</v>
      </c>
      <c r="D90" s="3">
        <v>245066</v>
      </c>
      <c r="E90" s="3">
        <v>408864</v>
      </c>
      <c r="F90" s="3">
        <v>501488</v>
      </c>
      <c r="G90" s="3">
        <v>617472</v>
      </c>
      <c r="H90" s="3">
        <v>745074</v>
      </c>
      <c r="I90" s="3">
        <v>767890</v>
      </c>
      <c r="J90" s="3">
        <v>727764</v>
      </c>
      <c r="K90" s="3">
        <v>657888</v>
      </c>
      <c r="L90" s="3">
        <v>427908</v>
      </c>
      <c r="M90" s="3">
        <v>369522</v>
      </c>
      <c r="N90" s="3">
        <f>'DE_VIE Gruppe inkl. MLA und KSC'!O143</f>
        <v>5794588</v>
      </c>
    </row>
    <row r="91" spans="1:14" x14ac:dyDescent="0.25">
      <c r="A91" s="2" t="s">
        <v>9</v>
      </c>
      <c r="B91" s="3">
        <v>9801</v>
      </c>
      <c r="C91" s="3">
        <v>8735</v>
      </c>
      <c r="D91" s="3">
        <v>11793</v>
      </c>
      <c r="E91" s="3">
        <v>15174</v>
      </c>
      <c r="F91" s="3">
        <v>17374</v>
      </c>
      <c r="G91" s="3">
        <v>18140</v>
      </c>
      <c r="H91" s="3">
        <v>19319</v>
      </c>
      <c r="I91" s="3">
        <v>19846</v>
      </c>
      <c r="J91" s="3">
        <v>19495</v>
      </c>
      <c r="K91" s="3">
        <v>18608</v>
      </c>
      <c r="L91" s="3">
        <v>15025</v>
      </c>
      <c r="M91" s="3">
        <v>15102</v>
      </c>
      <c r="N91" s="3">
        <f>'DE_VIE Gruppe inkl. MLA und KSC'!O144</f>
        <v>188412</v>
      </c>
    </row>
    <row r="92" spans="1:14" x14ac:dyDescent="0.25">
      <c r="A92" s="2" t="s">
        <v>10</v>
      </c>
      <c r="B92" s="6">
        <v>20769860.129999999</v>
      </c>
      <c r="C92" s="6">
        <v>18258965</v>
      </c>
      <c r="D92" s="6">
        <v>22000845.43</v>
      </c>
      <c r="E92" s="6">
        <v>21933577.16</v>
      </c>
      <c r="F92" s="6">
        <v>20955541.689999998</v>
      </c>
      <c r="G92" s="6">
        <v>20048489.670000002</v>
      </c>
      <c r="H92" s="6">
        <v>21380529.620000001</v>
      </c>
      <c r="I92" s="6">
        <v>19649731.850000001</v>
      </c>
      <c r="J92" s="6">
        <v>21305744.829999998</v>
      </c>
      <c r="K92" s="6">
        <v>22813449.829999998</v>
      </c>
      <c r="L92" s="6">
        <v>21452130.699999999</v>
      </c>
      <c r="M92" s="6">
        <v>20068231.859999999</v>
      </c>
      <c r="N92" s="6">
        <f>'DE_VIE Gruppe inkl. MLA und KSC'!O145</f>
        <v>250637096.35999995</v>
      </c>
    </row>
    <row r="93" spans="1:14" x14ac:dyDescent="0.25">
      <c r="A93" s="20" t="s">
        <v>28</v>
      </c>
      <c r="B93" s="3">
        <v>432540</v>
      </c>
      <c r="C93" s="3">
        <v>372198</v>
      </c>
      <c r="D93" s="3">
        <v>503999</v>
      </c>
      <c r="E93" s="3">
        <v>640276</v>
      </c>
      <c r="F93" s="3">
        <v>711434</v>
      </c>
      <c r="G93" s="3">
        <v>738644</v>
      </c>
      <c r="H93" s="3">
        <v>809140</v>
      </c>
      <c r="I93" s="3">
        <v>819422</v>
      </c>
      <c r="J93" s="3">
        <v>796614</v>
      </c>
      <c r="K93" s="3">
        <v>772550</v>
      </c>
      <c r="L93" s="3">
        <v>625170</v>
      </c>
      <c r="M93" s="3">
        <v>634328</v>
      </c>
      <c r="N93" s="3">
        <f>SUM(B93:M93)</f>
        <v>7856315</v>
      </c>
    </row>
    <row r="94" spans="1:14" x14ac:dyDescent="0.25">
      <c r="A94" s="2" t="s">
        <v>29</v>
      </c>
      <c r="B94" s="5">
        <f t="shared" ref="B94:M94" si="63">B90/B88*100</f>
        <v>21.972881901829265</v>
      </c>
      <c r="C94" s="5">
        <f t="shared" si="63"/>
        <v>16.651774426610622</v>
      </c>
      <c r="D94" s="5">
        <f t="shared" si="63"/>
        <v>19.767515956961979</v>
      </c>
      <c r="E94" s="5">
        <f t="shared" si="63"/>
        <v>22.838055605982323</v>
      </c>
      <c r="F94" s="5">
        <f t="shared" si="63"/>
        <v>23.730292502373086</v>
      </c>
      <c r="G94" s="5">
        <f t="shared" si="63"/>
        <v>25.722480384417512</v>
      </c>
      <c r="H94" s="5">
        <f t="shared" si="63"/>
        <v>26.862785181435584</v>
      </c>
      <c r="I94" s="5">
        <f t="shared" si="63"/>
        <v>27.741600551154278</v>
      </c>
      <c r="J94" s="5">
        <f t="shared" si="63"/>
        <v>27.456658738877955</v>
      </c>
      <c r="K94" s="5">
        <f t="shared" si="63"/>
        <v>26.898100580860746</v>
      </c>
      <c r="L94" s="5">
        <f t="shared" si="63"/>
        <v>22.71094271206789</v>
      </c>
      <c r="M94" s="5">
        <f t="shared" si="63"/>
        <v>19.222340075230562</v>
      </c>
      <c r="N94" s="5">
        <f>N90/N88*100</f>
        <v>24.46818451699431</v>
      </c>
    </row>
    <row r="95" spans="1:14" x14ac:dyDescent="0.25">
      <c r="A95" s="32" t="s">
        <v>27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1:14" x14ac:dyDescent="0.25">
      <c r="A96" s="2" t="s">
        <v>6</v>
      </c>
      <c r="B96" s="5">
        <f t="shared" ref="B96:D96" si="64">(B88/B108-1)*100</f>
        <v>313.36090168688065</v>
      </c>
      <c r="C96" s="5">
        <f t="shared" si="64"/>
        <v>450.46225737785448</v>
      </c>
      <c r="D96" s="5">
        <f t="shared" si="64"/>
        <v>474.92035225865692</v>
      </c>
      <c r="E96" s="5">
        <f t="shared" ref="E96:F96" si="65">(E88/E108-1)*100</f>
        <v>565.2156788430741</v>
      </c>
      <c r="F96" s="5">
        <f t="shared" si="65"/>
        <v>428.95789426258642</v>
      </c>
      <c r="G96" s="5">
        <f t="shared" ref="G96:H96" si="66">(G88/G108-1)*100</f>
        <v>230.99412059941207</v>
      </c>
      <c r="H96" s="5">
        <f t="shared" si="66"/>
        <v>88.089315721731623</v>
      </c>
      <c r="I96" s="5">
        <f t="shared" ref="I96:J96" si="67">(I88/I108-1)*100</f>
        <v>55.668263460930653</v>
      </c>
      <c r="J96" s="5">
        <f t="shared" si="67"/>
        <v>68.257903974760609</v>
      </c>
      <c r="K96" s="5">
        <f t="shared" ref="K96:L96" si="68">(K88/K108-1)*100</f>
        <v>55.474381100400151</v>
      </c>
      <c r="L96" s="5">
        <f t="shared" si="68"/>
        <v>68.820874071737819</v>
      </c>
      <c r="M96" s="5">
        <f t="shared" ref="M96" si="69">(M88/M108-1)*100</f>
        <v>108.58863153508781</v>
      </c>
      <c r="N96" s="5">
        <f>'DE_VIE Gruppe inkl. MLA und KSC'!P141</f>
        <v>127.59195285042378</v>
      </c>
    </row>
    <row r="97" spans="1:14" x14ac:dyDescent="0.25">
      <c r="A97" s="2" t="s">
        <v>7</v>
      </c>
      <c r="B97" s="5">
        <f t="shared" ref="B97:D97" si="70">(B89/B109-1)*100</f>
        <v>328.4121097700762</v>
      </c>
      <c r="C97" s="5">
        <f t="shared" si="70"/>
        <v>493.85251607091681</v>
      </c>
      <c r="D97" s="5">
        <f t="shared" si="70"/>
        <v>534.87233455469493</v>
      </c>
      <c r="E97" s="5">
        <f t="shared" ref="E97:F97" si="71">(E89/E109-1)*100</f>
        <v>671.71017821157989</v>
      </c>
      <c r="F97" s="5">
        <f t="shared" si="71"/>
        <v>533.03612272261228</v>
      </c>
      <c r="G97" s="5">
        <f t="shared" ref="G97:H97" si="72">(G89/G109-1)*100</f>
        <v>233.15366864904416</v>
      </c>
      <c r="H97" s="5">
        <f t="shared" si="72"/>
        <v>83.425031703338462</v>
      </c>
      <c r="I97" s="5">
        <f t="shared" ref="I97:J97" si="73">(I89/I109-1)*100</f>
        <v>51.952617378706002</v>
      </c>
      <c r="J97" s="5">
        <f t="shared" si="73"/>
        <v>56.375991291416618</v>
      </c>
      <c r="K97" s="5">
        <f t="shared" ref="K97:L97" si="74">(K89/K109-1)*100</f>
        <v>44.865203252032515</v>
      </c>
      <c r="L97" s="5">
        <f t="shared" si="74"/>
        <v>65.084954080413326</v>
      </c>
      <c r="M97" s="5">
        <f t="shared" ref="M97" si="75">(M89/M109-1)*100</f>
        <v>117.14110250118748</v>
      </c>
      <c r="N97" s="5">
        <f>'DE_VIE Gruppe inkl. MLA und KSC'!P142</f>
        <v>126.88446730595437</v>
      </c>
    </row>
    <row r="98" spans="1:14" x14ac:dyDescent="0.25">
      <c r="A98" s="2" t="s">
        <v>8</v>
      </c>
      <c r="B98" s="5">
        <f t="shared" ref="B98:D98" si="76">(B90/B110-1)*100</f>
        <v>280.24321243085757</v>
      </c>
      <c r="C98" s="5">
        <f t="shared" si="76"/>
        <v>314.85007410785545</v>
      </c>
      <c r="D98" s="5">
        <f t="shared" si="76"/>
        <v>329.24753030196871</v>
      </c>
      <c r="E98" s="5">
        <f t="shared" ref="E98:F98" si="77">(E90/E110-1)*100</f>
        <v>356.32142857142856</v>
      </c>
      <c r="F98" s="5">
        <f t="shared" si="77"/>
        <v>248.89519674959649</v>
      </c>
      <c r="G98" s="5">
        <f t="shared" ref="G98:H98" si="78">(G90/G110-1)*100</f>
        <v>227.65478742597583</v>
      </c>
      <c r="H98" s="5">
        <f t="shared" si="78"/>
        <v>102.89249671864194</v>
      </c>
      <c r="I98" s="5">
        <f t="shared" ref="I98:J98" si="79">(I90/I110-1)*100</f>
        <v>66.766567200482996</v>
      </c>
      <c r="J98" s="5">
        <f t="shared" si="79"/>
        <v>109.96624448227115</v>
      </c>
      <c r="K98" s="5">
        <f t="shared" ref="K98:L98" si="80">(K90/K110-1)*100</f>
        <v>93.480536896961425</v>
      </c>
      <c r="L98" s="5">
        <f t="shared" si="80"/>
        <v>82.757324677543352</v>
      </c>
      <c r="M98" s="5">
        <f t="shared" ref="M98" si="81">(M90/M110-1)*100</f>
        <v>79.560915876224541</v>
      </c>
      <c r="N98" s="5">
        <f>'DE_VIE Gruppe inkl. MLA und KSC'!P143</f>
        <v>130.34762504452249</v>
      </c>
    </row>
    <row r="99" spans="1:14" x14ac:dyDescent="0.25">
      <c r="A99" s="2" t="s">
        <v>9</v>
      </c>
      <c r="B99" s="5">
        <f t="shared" ref="B99:D99" si="82">(B91/B111-1)*100</f>
        <v>162.55022769890169</v>
      </c>
      <c r="C99" s="5">
        <f t="shared" si="82"/>
        <v>211.29722024233786</v>
      </c>
      <c r="D99" s="5">
        <f t="shared" si="82"/>
        <v>204.0216550657386</v>
      </c>
      <c r="E99" s="5">
        <f t="shared" ref="E99:F99" si="83">(E91/E111-1)*100</f>
        <v>202.93471750848471</v>
      </c>
      <c r="F99" s="5">
        <f t="shared" si="83"/>
        <v>199.24216327936617</v>
      </c>
      <c r="G99" s="5">
        <f t="shared" ref="G99:H99" si="84">(G91/G111-1)*100</f>
        <v>120.62758452931162</v>
      </c>
      <c r="H99" s="5">
        <f t="shared" si="84"/>
        <v>42.281632051848582</v>
      </c>
      <c r="I99" s="5">
        <f t="shared" ref="I99:J99" si="85">(I91/I111-1)*100</f>
        <v>29.967256057629331</v>
      </c>
      <c r="J99" s="5">
        <f t="shared" si="85"/>
        <v>32.854027531688715</v>
      </c>
      <c r="K99" s="5">
        <f t="shared" ref="K99:L99" si="86">(K91/K111-1)*100</f>
        <v>28.039633936558172</v>
      </c>
      <c r="L99" s="5">
        <f t="shared" si="86"/>
        <v>21.09123146357188</v>
      </c>
      <c r="M99" s="5">
        <f t="shared" ref="M99" si="87">(M91/M111-1)*100</f>
        <v>29.642029358743251</v>
      </c>
      <c r="N99" s="5">
        <f>'DE_VIE Gruppe inkl. MLA und KSC'!P144</f>
        <v>68.877894000914239</v>
      </c>
    </row>
    <row r="100" spans="1:14" x14ac:dyDescent="0.25">
      <c r="A100" s="2" t="s">
        <v>10</v>
      </c>
      <c r="B100" s="5">
        <f t="shared" ref="B100:D100" si="88">(B92/B112-1)*100</f>
        <v>5.2447397598961665</v>
      </c>
      <c r="C100" s="5">
        <f t="shared" si="88"/>
        <v>-1.5327623275997682</v>
      </c>
      <c r="D100" s="5">
        <f t="shared" si="88"/>
        <v>2.1063945338792411</v>
      </c>
      <c r="E100" s="5">
        <f t="shared" ref="E100:F100" si="89">(E92/E112-1)*100</f>
        <v>0.59816374577694731</v>
      </c>
      <c r="F100" s="5">
        <f t="shared" si="89"/>
        <v>-3.9384248797604826</v>
      </c>
      <c r="G100" s="5">
        <f t="shared" ref="G100:H100" si="90">(G92/G112-1)*100</f>
        <v>-6.1132082970483559</v>
      </c>
      <c r="H100" s="5">
        <f t="shared" si="90"/>
        <v>-1.4314034720874003</v>
      </c>
      <c r="I100" s="5">
        <f t="shared" ref="I100:J100" si="91">(I92/I112-1)*100</f>
        <v>-2.9603945065709292</v>
      </c>
      <c r="J100" s="5">
        <f t="shared" si="91"/>
        <v>-0.62784949736947038</v>
      </c>
      <c r="K100" s="5">
        <f t="shared" ref="K100:L100" si="92">(K92/K112-1)*100</f>
        <v>-7.5573708308308447</v>
      </c>
      <c r="L100" s="5">
        <f t="shared" si="92"/>
        <v>-12.427536416989382</v>
      </c>
      <c r="M100" s="5">
        <f t="shared" ref="M100" si="93">(M92/M112-1)*100</f>
        <v>-16.197645106119264</v>
      </c>
      <c r="N100" s="5">
        <f>'DE_VIE Gruppe inkl. MLA und KSC'!P145</f>
        <v>-4.0804676527732342</v>
      </c>
    </row>
    <row r="101" spans="1:14" x14ac:dyDescent="0.25">
      <c r="A101" s="20" t="s">
        <v>28</v>
      </c>
      <c r="B101" s="5">
        <f t="shared" ref="B101:D101" si="94">(B93/B113-1)*100</f>
        <v>153.1353695434621</v>
      </c>
      <c r="C101" s="5">
        <f t="shared" si="94"/>
        <v>162.73665485451286</v>
      </c>
      <c r="D101" s="5">
        <f t="shared" si="94"/>
        <v>174.65586206144894</v>
      </c>
      <c r="E101" s="5">
        <f t="shared" ref="E101:I101" si="95">(E93/E113-1)*100</f>
        <v>168.19303250019897</v>
      </c>
      <c r="F101" s="5">
        <f t="shared" si="95"/>
        <v>169.28163453786377</v>
      </c>
      <c r="G101" s="5">
        <f t="shared" si="95"/>
        <v>112.88227037838681</v>
      </c>
      <c r="H101" s="5">
        <f t="shared" si="95"/>
        <v>46.126951333155141</v>
      </c>
      <c r="I101" s="5">
        <f t="shared" si="95"/>
        <v>32.28218580999274</v>
      </c>
      <c r="J101" s="5">
        <f t="shared" ref="J101:K101" si="96">(J93/J113-1)*100</f>
        <v>34.888091924128048</v>
      </c>
      <c r="K101" s="5">
        <f t="shared" si="96"/>
        <v>29.184426633847306</v>
      </c>
      <c r="L101" s="5">
        <f t="shared" ref="L101:M101" si="97">(L93/L113-1)*100</f>
        <v>19.316587748278025</v>
      </c>
      <c r="M101" s="5">
        <f t="shared" si="97"/>
        <v>26.448824673874903</v>
      </c>
      <c r="N101" s="5">
        <f>(SUM(B93:M93)/SUM(B113:M113)-1)*100</f>
        <v>65.978953461840732</v>
      </c>
    </row>
    <row r="102" spans="1:14" x14ac:dyDescent="0.25">
      <c r="A102" s="2" t="s">
        <v>30</v>
      </c>
      <c r="B102" s="5">
        <f t="shared" ref="B102:D102" si="98">B94-B114</f>
        <v>-1.9137516491932018</v>
      </c>
      <c r="C102" s="5">
        <f t="shared" si="98"/>
        <v>-5.4433725007003488</v>
      </c>
      <c r="D102" s="5">
        <f t="shared" si="98"/>
        <v>-6.7084598727889464</v>
      </c>
      <c r="E102" s="5">
        <f t="shared" ref="E102:I102" si="99">E94-E114</f>
        <v>-10.454776402697593</v>
      </c>
      <c r="F102" s="5">
        <f t="shared" si="99"/>
        <v>-12.247060207642487</v>
      </c>
      <c r="G102" s="5">
        <f t="shared" si="99"/>
        <v>-0.26215375250743733</v>
      </c>
      <c r="H102" s="5">
        <f t="shared" si="99"/>
        <v>1.9599279300769403</v>
      </c>
      <c r="I102" s="5">
        <f t="shared" si="99"/>
        <v>1.8462016356546478</v>
      </c>
      <c r="J102" s="5">
        <f t="shared" ref="J102:K102" si="100">J94-J114</f>
        <v>5.4540751286158802</v>
      </c>
      <c r="K102" s="5">
        <f t="shared" si="100"/>
        <v>5.2837014911334137</v>
      </c>
      <c r="L102" s="5">
        <f t="shared" ref="L102:M102" si="101">L94-L114</f>
        <v>1.7318590752872041</v>
      </c>
      <c r="M102" s="5">
        <f t="shared" si="101"/>
        <v>-3.1074725770857299</v>
      </c>
      <c r="N102" s="5">
        <f>N94-(SUM(B110:M110)/SUM(B108:M108)*100)</f>
        <v>0.29271539352977882</v>
      </c>
    </row>
    <row r="103" spans="1:14" x14ac:dyDescent="0.25">
      <c r="A103" s="11" t="s">
        <v>61</v>
      </c>
    </row>
    <row r="104" spans="1:14" x14ac:dyDescent="0.25">
      <c r="A104" s="1"/>
    </row>
    <row r="105" spans="1:14" x14ac:dyDescent="0.25">
      <c r="B105" s="31">
        <v>2021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1:14" x14ac:dyDescent="0.25">
      <c r="A106" s="1"/>
      <c r="B106" s="17" t="s">
        <v>12</v>
      </c>
      <c r="C106" s="17" t="s">
        <v>13</v>
      </c>
      <c r="D106" s="17" t="s">
        <v>0</v>
      </c>
      <c r="E106" s="17" t="s">
        <v>14</v>
      </c>
      <c r="F106" s="17" t="s">
        <v>1</v>
      </c>
      <c r="G106" s="17" t="s">
        <v>2</v>
      </c>
      <c r="H106" s="17" t="s">
        <v>3</v>
      </c>
      <c r="I106" s="17" t="s">
        <v>15</v>
      </c>
      <c r="J106" s="17" t="s">
        <v>16</v>
      </c>
      <c r="K106" s="17" t="s">
        <v>17</v>
      </c>
      <c r="L106" s="17" t="s">
        <v>18</v>
      </c>
      <c r="M106" s="17" t="s">
        <v>19</v>
      </c>
      <c r="N106" s="17" t="s">
        <v>4</v>
      </c>
    </row>
    <row r="107" spans="1:14" x14ac:dyDescent="0.25">
      <c r="A107" s="32" t="s">
        <v>5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1:14" x14ac:dyDescent="0.25">
      <c r="A108" s="2" t="s">
        <v>6</v>
      </c>
      <c r="B108" s="3">
        <v>198295</v>
      </c>
      <c r="C108" s="3">
        <v>158786</v>
      </c>
      <c r="D108" s="3">
        <v>215637</v>
      </c>
      <c r="E108" s="3">
        <v>269127</v>
      </c>
      <c r="F108" s="3">
        <v>399518</v>
      </c>
      <c r="G108" s="3">
        <v>725244</v>
      </c>
      <c r="H108" s="3">
        <v>1474634</v>
      </c>
      <c r="I108" s="3">
        <v>1778146</v>
      </c>
      <c r="J108" s="3">
        <v>1575315</v>
      </c>
      <c r="K108" s="3">
        <v>1573155</v>
      </c>
      <c r="L108" s="3">
        <v>1116064</v>
      </c>
      <c r="M108" s="3">
        <v>921602</v>
      </c>
      <c r="N108" s="3">
        <f>'DE_VIE Gruppe inkl. MLA und KSC'!O174</f>
        <v>10405523</v>
      </c>
    </row>
    <row r="109" spans="1:14" x14ac:dyDescent="0.25">
      <c r="A109" s="2" t="s">
        <v>7</v>
      </c>
      <c r="B109" s="3">
        <v>148310</v>
      </c>
      <c r="C109" s="3">
        <v>122115</v>
      </c>
      <c r="D109" s="3">
        <v>155837</v>
      </c>
      <c r="E109" s="3">
        <v>177654</v>
      </c>
      <c r="F109" s="3">
        <v>253580</v>
      </c>
      <c r="G109" s="3">
        <v>533030</v>
      </c>
      <c r="H109" s="3">
        <v>1101619</v>
      </c>
      <c r="I109" s="3">
        <v>1312802</v>
      </c>
      <c r="J109" s="3">
        <v>1224539</v>
      </c>
      <c r="K109" s="3">
        <v>1230000</v>
      </c>
      <c r="L109" s="3">
        <v>878710</v>
      </c>
      <c r="M109" s="3">
        <v>711582</v>
      </c>
      <c r="N109" s="3">
        <f>'DE_VIE Gruppe inkl. MLA und KSC'!O175</f>
        <v>7849778</v>
      </c>
    </row>
    <row r="110" spans="1:14" x14ac:dyDescent="0.25">
      <c r="A110" s="2" t="s">
        <v>8</v>
      </c>
      <c r="B110" s="3">
        <v>47366</v>
      </c>
      <c r="C110" s="3">
        <v>35084</v>
      </c>
      <c r="D110" s="3">
        <v>57092</v>
      </c>
      <c r="E110" s="3">
        <v>89600</v>
      </c>
      <c r="F110" s="3">
        <v>143736</v>
      </c>
      <c r="G110" s="3">
        <v>188452</v>
      </c>
      <c r="H110" s="3">
        <v>367226</v>
      </c>
      <c r="I110" s="3">
        <v>460458</v>
      </c>
      <c r="J110" s="3">
        <v>346610</v>
      </c>
      <c r="K110" s="3">
        <v>340028</v>
      </c>
      <c r="L110" s="3">
        <v>234140</v>
      </c>
      <c r="M110" s="3">
        <v>205792</v>
      </c>
      <c r="N110" s="3">
        <f>'DE_VIE Gruppe inkl. MLA und KSC'!O176</f>
        <v>2515584</v>
      </c>
    </row>
    <row r="111" spans="1:14" x14ac:dyDescent="0.25">
      <c r="A111" s="2" t="s">
        <v>9</v>
      </c>
      <c r="B111" s="3">
        <v>3733</v>
      </c>
      <c r="C111" s="3">
        <v>2806</v>
      </c>
      <c r="D111" s="3">
        <v>3879</v>
      </c>
      <c r="E111" s="3">
        <v>5009</v>
      </c>
      <c r="F111" s="3">
        <v>5806</v>
      </c>
      <c r="G111" s="3">
        <v>8222</v>
      </c>
      <c r="H111" s="3">
        <v>13578</v>
      </c>
      <c r="I111" s="3">
        <v>15270</v>
      </c>
      <c r="J111" s="3">
        <v>14674</v>
      </c>
      <c r="K111" s="3">
        <v>14533</v>
      </c>
      <c r="L111" s="3">
        <v>12408</v>
      </c>
      <c r="M111" s="3">
        <v>11649</v>
      </c>
      <c r="N111" s="3">
        <f>'DE_VIE Gruppe inkl. MLA und KSC'!O177</f>
        <v>111567</v>
      </c>
    </row>
    <row r="112" spans="1:14" x14ac:dyDescent="0.25">
      <c r="A112" s="2" t="s">
        <v>10</v>
      </c>
      <c r="B112" s="6">
        <v>19734820.170000002</v>
      </c>
      <c r="C112" s="6">
        <v>18543188</v>
      </c>
      <c r="D112" s="6">
        <v>21546981</v>
      </c>
      <c r="E112" s="6">
        <v>21803158.57</v>
      </c>
      <c r="F112" s="6">
        <v>21814697.149999999</v>
      </c>
      <c r="G112" s="6">
        <v>21353897.93</v>
      </c>
      <c r="H112" s="6">
        <v>21691015.57</v>
      </c>
      <c r="I112" s="6">
        <v>20249187.689999998</v>
      </c>
      <c r="J112" s="6">
        <v>21440358.009999998</v>
      </c>
      <c r="K112" s="6">
        <v>24678495.23</v>
      </c>
      <c r="L112" s="6">
        <v>24496433.949999999</v>
      </c>
      <c r="M112" s="6">
        <v>23947097.77</v>
      </c>
      <c r="N112" s="6">
        <f>'DE_VIE Gruppe inkl. MLA und KSC'!O178</f>
        <v>261299331.03999999</v>
      </c>
    </row>
    <row r="113" spans="1:14" x14ac:dyDescent="0.25">
      <c r="A113" s="20" t="s">
        <v>28</v>
      </c>
      <c r="B113" s="3">
        <v>170873</v>
      </c>
      <c r="C113" s="3">
        <v>141662</v>
      </c>
      <c r="D113" s="3">
        <v>183502</v>
      </c>
      <c r="E113" s="3">
        <v>238737</v>
      </c>
      <c r="F113" s="3">
        <v>264197</v>
      </c>
      <c r="G113" s="3">
        <v>346973</v>
      </c>
      <c r="H113" s="3">
        <v>553724</v>
      </c>
      <c r="I113" s="3">
        <v>619450</v>
      </c>
      <c r="J113" s="3">
        <v>590574</v>
      </c>
      <c r="K113" s="3">
        <v>598021</v>
      </c>
      <c r="L113" s="3">
        <v>523959</v>
      </c>
      <c r="M113" s="3">
        <v>501648</v>
      </c>
      <c r="N113" s="3">
        <f>SUM(B113:M113)</f>
        <v>4733320</v>
      </c>
    </row>
    <row r="114" spans="1:14" x14ac:dyDescent="0.25">
      <c r="A114" s="2" t="s">
        <v>29</v>
      </c>
      <c r="B114" s="5">
        <f t="shared" ref="B114:M114" si="102">B110/B108*100</f>
        <v>23.886633551022467</v>
      </c>
      <c r="C114" s="5">
        <f t="shared" si="102"/>
        <v>22.095146927310971</v>
      </c>
      <c r="D114" s="5">
        <f t="shared" si="102"/>
        <v>26.475975829750926</v>
      </c>
      <c r="E114" s="5">
        <f t="shared" si="102"/>
        <v>33.292832008679916</v>
      </c>
      <c r="F114" s="5">
        <f t="shared" si="102"/>
        <v>35.977352710015573</v>
      </c>
      <c r="G114" s="5">
        <f t="shared" si="102"/>
        <v>25.984634136924949</v>
      </c>
      <c r="H114" s="5">
        <f t="shared" si="102"/>
        <v>24.902857251358643</v>
      </c>
      <c r="I114" s="5">
        <f t="shared" si="102"/>
        <v>25.89539891549963</v>
      </c>
      <c r="J114" s="5">
        <f t="shared" si="102"/>
        <v>22.002583610262075</v>
      </c>
      <c r="K114" s="5">
        <f t="shared" si="102"/>
        <v>21.614399089727332</v>
      </c>
      <c r="L114" s="5">
        <f t="shared" si="102"/>
        <v>20.979083636780686</v>
      </c>
      <c r="M114" s="5">
        <f t="shared" si="102"/>
        <v>22.329812652316292</v>
      </c>
      <c r="N114" s="5">
        <f>N110/N108*100</f>
        <v>24.175469123464531</v>
      </c>
    </row>
    <row r="115" spans="1:14" x14ac:dyDescent="0.25">
      <c r="A115" s="32" t="s">
        <v>27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</row>
    <row r="116" spans="1:14" x14ac:dyDescent="0.25">
      <c r="A116" s="2" t="s">
        <v>6</v>
      </c>
      <c r="B116" s="5">
        <f t="shared" ref="B116:I121" si="103">(B108/B128-1)*100</f>
        <v>-90.52884571754997</v>
      </c>
      <c r="C116" s="5">
        <f t="shared" si="103"/>
        <v>-92.129414149765481</v>
      </c>
      <c r="D116" s="5">
        <f t="shared" si="103"/>
        <v>-73.327239397665167</v>
      </c>
      <c r="E116" s="5">
        <f t="shared" si="103"/>
        <v>2030.5177327422421</v>
      </c>
      <c r="F116" s="5">
        <f t="shared" si="103"/>
        <v>1877.6160776160775</v>
      </c>
      <c r="G116" s="5">
        <f t="shared" si="103"/>
        <v>425.06733080420497</v>
      </c>
      <c r="H116" s="5">
        <f t="shared" si="103"/>
        <v>155.84850009542484</v>
      </c>
      <c r="I116" s="5">
        <f t="shared" si="103"/>
        <v>122.90464275506569</v>
      </c>
      <c r="J116" s="5">
        <f t="shared" ref="J116:L116" si="104">(J108/J128-1)*100</f>
        <v>180.18201964616972</v>
      </c>
      <c r="K116" s="5">
        <f t="shared" si="104"/>
        <v>316.06079760491082</v>
      </c>
      <c r="L116" s="5">
        <f t="shared" si="104"/>
        <v>516.21842475775054</v>
      </c>
      <c r="M116" s="5">
        <f t="shared" ref="M116" si="105">(M108/M128-1)*100</f>
        <v>306.28380731538505</v>
      </c>
      <c r="N116" s="5">
        <f>'DE_VIE Gruppe inkl. MLA und KSC'!P174</f>
        <v>33.183227615526967</v>
      </c>
    </row>
    <row r="117" spans="1:14" x14ac:dyDescent="0.25">
      <c r="A117" s="2" t="s">
        <v>7</v>
      </c>
      <c r="B117" s="5">
        <f t="shared" si="103"/>
        <v>-91.085221459905441</v>
      </c>
      <c r="C117" s="5">
        <f t="shared" ref="C117:I117" si="106">(C109/C129-1)*100</f>
        <v>-92.516669965627486</v>
      </c>
      <c r="D117" s="5">
        <f t="shared" si="106"/>
        <v>-76.264549361975639</v>
      </c>
      <c r="E117" s="5">
        <f t="shared" si="106"/>
        <v>1348.6993394764741</v>
      </c>
      <c r="F117" s="5">
        <f t="shared" si="106"/>
        <v>1198.3462188316012</v>
      </c>
      <c r="G117" s="5">
        <f t="shared" si="106"/>
        <v>341.24269465737325</v>
      </c>
      <c r="H117" s="5">
        <f t="shared" si="106"/>
        <v>126.48323814458</v>
      </c>
      <c r="I117" s="5">
        <f t="shared" si="106"/>
        <v>97.899208434521356</v>
      </c>
      <c r="J117" s="5">
        <f t="shared" ref="J117:L117" si="107">(J109/J129-1)*100</f>
        <v>170.14948751549807</v>
      </c>
      <c r="K117" s="5">
        <f t="shared" si="107"/>
        <v>339.48976310429845</v>
      </c>
      <c r="L117" s="5">
        <f t="shared" si="107"/>
        <v>533.6698637051993</v>
      </c>
      <c r="M117" s="5">
        <f t="shared" ref="M117" si="108">(M109/M129-1)*100</f>
        <v>312.11949219292967</v>
      </c>
      <c r="N117" s="5">
        <f>'DE_VIE Gruppe inkl. MLA und KSC'!P175</f>
        <v>24.621805781345252</v>
      </c>
    </row>
    <row r="118" spans="1:14" x14ac:dyDescent="0.25">
      <c r="A118" s="2" t="s">
        <v>8</v>
      </c>
      <c r="B118" s="5">
        <f t="shared" si="103"/>
        <v>-88.898888623270949</v>
      </c>
      <c r="C118" s="5">
        <f t="shared" ref="C118:I118" si="109">(C110/C130-1)*100</f>
        <v>-90.87812716125778</v>
      </c>
      <c r="D118" s="5">
        <f t="shared" si="109"/>
        <v>-62.063603864605895</v>
      </c>
      <c r="E118" s="5">
        <f t="shared" si="109"/>
        <v>27554.320987654319</v>
      </c>
      <c r="F118" s="5">
        <f t="shared" si="109"/>
        <v>30352.542372881355</v>
      </c>
      <c r="G118" s="5">
        <f t="shared" si="109"/>
        <v>989.56984273820547</v>
      </c>
      <c r="H118" s="5">
        <f t="shared" si="109"/>
        <v>310.7122086520825</v>
      </c>
      <c r="I118" s="5">
        <f t="shared" si="109"/>
        <v>245.9541090023892</v>
      </c>
      <c r="J118" s="5">
        <f t="shared" ref="J118:L118" si="110">(J110/J130-1)*100</f>
        <v>223.04695509534551</v>
      </c>
      <c r="K118" s="5">
        <f t="shared" si="110"/>
        <v>253.50355553707323</v>
      </c>
      <c r="L118" s="5">
        <f t="shared" si="110"/>
        <v>476.52910469811883</v>
      </c>
      <c r="M118" s="5">
        <f t="shared" ref="M118" si="111">(M110/M130-1)*100</f>
        <v>299.87564122493393</v>
      </c>
      <c r="N118" s="5">
        <f>'DE_VIE Gruppe inkl. MLA und KSC'!P176</f>
        <v>67.935559759831122</v>
      </c>
    </row>
    <row r="119" spans="1:14" x14ac:dyDescent="0.25">
      <c r="A119" s="2" t="s">
        <v>9</v>
      </c>
      <c r="B119" s="5">
        <f t="shared" si="103"/>
        <v>-80.863279848259609</v>
      </c>
      <c r="C119" s="5">
        <f t="shared" ref="C119:I119" si="112">(C111/C131-1)*100</f>
        <v>-84.935845815214478</v>
      </c>
      <c r="D119" s="5">
        <f t="shared" si="112"/>
        <v>-62.983109075293441</v>
      </c>
      <c r="E119" s="5">
        <f t="shared" si="112"/>
        <v>421.77083333333331</v>
      </c>
      <c r="F119" s="5">
        <f t="shared" si="112"/>
        <v>444.1424554826616</v>
      </c>
      <c r="G119" s="5">
        <f t="shared" si="112"/>
        <v>235.18141051773341</v>
      </c>
      <c r="H119" s="5">
        <f t="shared" si="112"/>
        <v>77.536610878661079</v>
      </c>
      <c r="I119" s="5">
        <f t="shared" si="112"/>
        <v>45.511720983419089</v>
      </c>
      <c r="J119" s="5">
        <f t="shared" ref="J119:L119" si="113">(J111/J131-1)*100</f>
        <v>57.193358328869849</v>
      </c>
      <c r="K119" s="5">
        <f t="shared" si="113"/>
        <v>108.03034640709993</v>
      </c>
      <c r="L119" s="5">
        <f t="shared" si="113"/>
        <v>192.15917117965625</v>
      </c>
      <c r="M119" s="5">
        <f t="shared" ref="M119" si="114">(M111/M131-1)*100</f>
        <v>185.72479764532744</v>
      </c>
      <c r="N119" s="5">
        <f>'DE_VIE Gruppe inkl. MLA und KSC'!P177</f>
        <v>16.36107634543178</v>
      </c>
    </row>
    <row r="120" spans="1:14" x14ac:dyDescent="0.25">
      <c r="A120" s="2" t="s">
        <v>10</v>
      </c>
      <c r="B120" s="5">
        <f t="shared" si="103"/>
        <v>-3.0539144102296301</v>
      </c>
      <c r="C120" s="5">
        <f t="shared" ref="C120:I120" si="115">(C112/C132-1)*100</f>
        <v>-10.952954122483948</v>
      </c>
      <c r="D120" s="5">
        <f t="shared" si="115"/>
        <v>-2.694963955287244</v>
      </c>
      <c r="E120" s="5">
        <f t="shared" si="115"/>
        <v>49.96706485009237</v>
      </c>
      <c r="F120" s="5">
        <f t="shared" si="115"/>
        <v>40.33256449018976</v>
      </c>
      <c r="G120" s="5">
        <f t="shared" si="115"/>
        <v>48.057715536323499</v>
      </c>
      <c r="H120" s="5">
        <f t="shared" si="115"/>
        <v>36.881969390858529</v>
      </c>
      <c r="I120" s="5">
        <f t="shared" si="115"/>
        <v>26.172149307406411</v>
      </c>
      <c r="J120" s="5">
        <f t="shared" ref="J120:L120" si="116">(J112/J132-1)*100</f>
        <v>18.112314727483781</v>
      </c>
      <c r="K120" s="5">
        <f t="shared" si="116"/>
        <v>26.316779059454866</v>
      </c>
      <c r="L120" s="5">
        <f t="shared" si="116"/>
        <v>17.742821040330913</v>
      </c>
      <c r="M120" s="5">
        <f t="shared" ref="M120" si="117">(M112/M132-1)*100</f>
        <v>21.759771410693276</v>
      </c>
      <c r="N120" s="5">
        <f>'DE_VIE Gruppe inkl. MLA und KSC'!P178</f>
        <v>19.923695462485512</v>
      </c>
    </row>
    <row r="121" spans="1:14" x14ac:dyDescent="0.25">
      <c r="A121" s="20" t="s">
        <v>28</v>
      </c>
      <c r="B121" s="5">
        <f t="shared" si="103"/>
        <v>-78.629468478800561</v>
      </c>
      <c r="C121" s="5">
        <f t="shared" ref="C121:I121" si="118">(C113/C133-1)*100</f>
        <v>-81.219856877338202</v>
      </c>
      <c r="D121" s="5">
        <f t="shared" si="118"/>
        <v>-59.979324693905141</v>
      </c>
      <c r="E121" s="5">
        <f t="shared" si="118"/>
        <v>171.77073254026979</v>
      </c>
      <c r="F121" s="5">
        <f t="shared" si="118"/>
        <v>177.31977159172021</v>
      </c>
      <c r="G121" s="5">
        <f t="shared" si="118"/>
        <v>182.58582074357616</v>
      </c>
      <c r="H121" s="5">
        <f t="shared" si="118"/>
        <v>83.563233251451166</v>
      </c>
      <c r="I121" s="5">
        <f t="shared" si="118"/>
        <v>57.569945590101938</v>
      </c>
      <c r="J121" s="5">
        <f t="shared" ref="J121:L121" si="119">(J113/J133-1)*100</f>
        <v>72.589096541344603</v>
      </c>
      <c r="K121" s="5">
        <f t="shared" si="119"/>
        <v>125.96845621353646</v>
      </c>
      <c r="L121" s="5">
        <f t="shared" si="119"/>
        <v>181.97277996329763</v>
      </c>
      <c r="M121" s="5">
        <f t="shared" ref="M121" si="120">(M113/M133-1)*100</f>
        <v>175.71863560915014</v>
      </c>
      <c r="N121" s="5">
        <f>(SUM(B113:M113)/SUM(B133:M133)-1)*100</f>
        <v>18.698561895999212</v>
      </c>
    </row>
    <row r="122" spans="1:14" x14ac:dyDescent="0.25">
      <c r="A122" s="2" t="s">
        <v>30</v>
      </c>
      <c r="B122" s="5">
        <f t="shared" ref="B122:I122" si="121">B114-B134</f>
        <v>3.5072333294979003</v>
      </c>
      <c r="C122" s="5">
        <f t="shared" si="121"/>
        <v>3.0308874447236995</v>
      </c>
      <c r="D122" s="5">
        <f t="shared" si="121"/>
        <v>7.8609402185720576</v>
      </c>
      <c r="E122" s="5">
        <f t="shared" si="121"/>
        <v>30.72791750583001</v>
      </c>
      <c r="F122" s="5">
        <f t="shared" si="121"/>
        <v>33.640950373613236</v>
      </c>
      <c r="G122" s="5">
        <f t="shared" si="121"/>
        <v>13.462552529094303</v>
      </c>
      <c r="H122" s="5">
        <f t="shared" si="121"/>
        <v>9.389905501614555</v>
      </c>
      <c r="I122" s="5">
        <f t="shared" si="121"/>
        <v>9.210513567832038</v>
      </c>
      <c r="J122" s="5">
        <f t="shared" ref="J122:L122" si="122">J114-J134</f>
        <v>2.9195115796420801</v>
      </c>
      <c r="K122" s="5">
        <f t="shared" si="122"/>
        <v>-3.8249606682247794</v>
      </c>
      <c r="L122" s="5">
        <f t="shared" si="122"/>
        <v>-1.4442385618224094</v>
      </c>
      <c r="M122" s="5">
        <f t="shared" ref="M122" si="123">M114-M134</f>
        <v>-0.3578441232538303</v>
      </c>
      <c r="N122" s="5">
        <f>N114-(SUM(B130:M130)/SUM(B128:M128)*100)</f>
        <v>5.002835218011807</v>
      </c>
    </row>
    <row r="123" spans="1:14" x14ac:dyDescent="0.25">
      <c r="A123" s="11" t="s">
        <v>62</v>
      </c>
    </row>
    <row r="125" spans="1:14" x14ac:dyDescent="0.25">
      <c r="B125" s="31">
        <v>2020</v>
      </c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</row>
    <row r="126" spans="1:14" x14ac:dyDescent="0.25">
      <c r="A126" s="1"/>
      <c r="B126" s="17" t="s">
        <v>12</v>
      </c>
      <c r="C126" s="17" t="s">
        <v>13</v>
      </c>
      <c r="D126" s="17" t="s">
        <v>0</v>
      </c>
      <c r="E126" s="17" t="s">
        <v>14</v>
      </c>
      <c r="F126" s="17" t="s">
        <v>1</v>
      </c>
      <c r="G126" s="17" t="s">
        <v>2</v>
      </c>
      <c r="H126" s="17" t="s">
        <v>3</v>
      </c>
      <c r="I126" s="17" t="s">
        <v>15</v>
      </c>
      <c r="J126" s="17" t="s">
        <v>16</v>
      </c>
      <c r="K126" s="17" t="s">
        <v>17</v>
      </c>
      <c r="L126" s="17" t="s">
        <v>18</v>
      </c>
      <c r="M126" s="17" t="s">
        <v>19</v>
      </c>
      <c r="N126" s="17" t="s">
        <v>4</v>
      </c>
    </row>
    <row r="127" spans="1:14" x14ac:dyDescent="0.25">
      <c r="A127" s="32" t="s">
        <v>5</v>
      </c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</row>
    <row r="128" spans="1:14" x14ac:dyDescent="0.25">
      <c r="A128" s="2" t="s">
        <v>6</v>
      </c>
      <c r="B128" s="3">
        <f>'DE_VIE Gruppe inkl. MLA und KSC'!B203</f>
        <v>2093673</v>
      </c>
      <c r="C128" s="3">
        <f>'DE_VIE Gruppe inkl. MLA und KSC'!C203</f>
        <v>2017461</v>
      </c>
      <c r="D128" s="3">
        <f>'DE_VIE Gruppe inkl. MLA und KSC'!D203</f>
        <v>808454</v>
      </c>
      <c r="E128" s="3">
        <f>'DE_VIE Gruppe inkl. MLA und KSC'!E203</f>
        <v>12632</v>
      </c>
      <c r="F128" s="3">
        <f>'DE_VIE Gruppe inkl. MLA und KSC'!F203</f>
        <v>20202</v>
      </c>
      <c r="G128" s="3">
        <f>'DE_VIE Gruppe inkl. MLA und KSC'!G203</f>
        <v>138124</v>
      </c>
      <c r="H128" s="3">
        <v>576370</v>
      </c>
      <c r="I128" s="3">
        <v>797716</v>
      </c>
      <c r="J128" s="3">
        <v>562247</v>
      </c>
      <c r="K128" s="3">
        <f>'DE_VIE Gruppe inkl. MLA und KSC'!K203</f>
        <v>378107</v>
      </c>
      <c r="L128" s="3">
        <f>'DE_VIE Gruppe inkl. MLA und KSC'!L203</f>
        <v>181115</v>
      </c>
      <c r="M128" s="3">
        <v>226837</v>
      </c>
      <c r="N128" s="3">
        <f>'DE_VIE Gruppe inkl. MLA und KSC'!O203</f>
        <v>7812938</v>
      </c>
    </row>
    <row r="129" spans="1:14" x14ac:dyDescent="0.25">
      <c r="A129" s="2" t="s">
        <v>7</v>
      </c>
      <c r="B129" s="3">
        <f>'DE_VIE Gruppe inkl. MLA und KSC'!B204</f>
        <v>1663642</v>
      </c>
      <c r="C129" s="3">
        <f>'DE_VIE Gruppe inkl. MLA und KSC'!C204</f>
        <v>1631827</v>
      </c>
      <c r="D129" s="3">
        <f>'DE_VIE Gruppe inkl. MLA und KSC'!D204</f>
        <v>656558</v>
      </c>
      <c r="E129" s="3">
        <f>'DE_VIE Gruppe inkl. MLA und KSC'!E204</f>
        <v>12263</v>
      </c>
      <c r="F129" s="3">
        <f>'DE_VIE Gruppe inkl. MLA und KSC'!F204</f>
        <v>19531</v>
      </c>
      <c r="G129" s="3">
        <f>'DE_VIE Gruppe inkl. MLA und KSC'!G204</f>
        <v>120802</v>
      </c>
      <c r="H129" s="3">
        <v>486402</v>
      </c>
      <c r="I129" s="3">
        <v>663369</v>
      </c>
      <c r="J129" s="3">
        <v>453282</v>
      </c>
      <c r="K129" s="3">
        <f>'DE_VIE Gruppe inkl. MLA und KSC'!K204</f>
        <v>279870</v>
      </c>
      <c r="L129" s="3">
        <f>'DE_VIE Gruppe inkl. MLA und KSC'!L204</f>
        <v>138670</v>
      </c>
      <c r="M129" s="3">
        <v>172664</v>
      </c>
      <c r="N129" s="3">
        <f>'DE_VIE Gruppe inkl. MLA und KSC'!O204</f>
        <v>6298880</v>
      </c>
    </row>
    <row r="130" spans="1:14" x14ac:dyDescent="0.25">
      <c r="A130" s="2" t="s">
        <v>8</v>
      </c>
      <c r="B130" s="3">
        <f>'DE_VIE Gruppe inkl. MLA und KSC'!B205</f>
        <v>426678</v>
      </c>
      <c r="C130" s="3">
        <f>'DE_VIE Gruppe inkl. MLA und KSC'!C205</f>
        <v>384614</v>
      </c>
      <c r="D130" s="3">
        <f>'DE_VIE Gruppe inkl. MLA und KSC'!D205</f>
        <v>150494</v>
      </c>
      <c r="E130" s="3">
        <f>'DE_VIE Gruppe inkl. MLA und KSC'!E205</f>
        <v>324</v>
      </c>
      <c r="F130" s="3">
        <f>'DE_VIE Gruppe inkl. MLA und KSC'!F205</f>
        <v>472</v>
      </c>
      <c r="G130" s="3">
        <f>'DE_VIE Gruppe inkl. MLA und KSC'!G205</f>
        <v>17296</v>
      </c>
      <c r="H130" s="3">
        <v>89412</v>
      </c>
      <c r="I130" s="3">
        <v>133098</v>
      </c>
      <c r="J130" s="3">
        <v>107294</v>
      </c>
      <c r="K130" s="3">
        <f>'DE_VIE Gruppe inkl. MLA und KSC'!K205</f>
        <v>96188</v>
      </c>
      <c r="L130" s="3">
        <f>'DE_VIE Gruppe inkl. MLA und KSC'!L205</f>
        <v>40612</v>
      </c>
      <c r="M130" s="3">
        <v>51464</v>
      </c>
      <c r="N130" s="3">
        <f>'DE_VIE Gruppe inkl. MLA und KSC'!O205</f>
        <v>1497946</v>
      </c>
    </row>
    <row r="131" spans="1:14" x14ac:dyDescent="0.25">
      <c r="A131" s="2" t="s">
        <v>9</v>
      </c>
      <c r="B131" s="3">
        <f>'DE_VIE Gruppe inkl. MLA und KSC'!B206</f>
        <v>19507</v>
      </c>
      <c r="C131" s="3">
        <f>'DE_VIE Gruppe inkl. MLA und KSC'!C206</f>
        <v>18627</v>
      </c>
      <c r="D131" s="3">
        <f>'DE_VIE Gruppe inkl. MLA und KSC'!D206</f>
        <v>10479</v>
      </c>
      <c r="E131" s="3">
        <f>'DE_VIE Gruppe inkl. MLA und KSC'!E206</f>
        <v>960</v>
      </c>
      <c r="F131" s="3">
        <f>'DE_VIE Gruppe inkl. MLA und KSC'!F206</f>
        <v>1067</v>
      </c>
      <c r="G131" s="3">
        <f>'DE_VIE Gruppe inkl. MLA und KSC'!G206</f>
        <v>2453</v>
      </c>
      <c r="H131" s="3">
        <v>7648</v>
      </c>
      <c r="I131" s="3">
        <v>10494</v>
      </c>
      <c r="J131" s="3">
        <v>9335</v>
      </c>
      <c r="K131" s="3">
        <f>'DE_VIE Gruppe inkl. MLA und KSC'!K206</f>
        <v>6986</v>
      </c>
      <c r="L131" s="3">
        <f>'DE_VIE Gruppe inkl. MLA und KSC'!L206</f>
        <v>4247</v>
      </c>
      <c r="M131" s="3">
        <v>4077</v>
      </c>
      <c r="N131" s="3">
        <f>'DE_VIE Gruppe inkl. MLA und KSC'!O206</f>
        <v>95880</v>
      </c>
    </row>
    <row r="132" spans="1:14" x14ac:dyDescent="0.25">
      <c r="A132" s="2" t="s">
        <v>10</v>
      </c>
      <c r="B132" s="6">
        <f>'DE_VIE Gruppe inkl. MLA und KSC'!B207</f>
        <v>20356489.949999999</v>
      </c>
      <c r="C132" s="6">
        <f>'DE_VIE Gruppe inkl. MLA und KSC'!C207</f>
        <v>20824035</v>
      </c>
      <c r="D132" s="6">
        <f>'DE_VIE Gruppe inkl. MLA und KSC'!D207</f>
        <v>22143747</v>
      </c>
      <c r="E132" s="6">
        <f>'DE_VIE Gruppe inkl. MLA und KSC'!E207</f>
        <v>14538631.26</v>
      </c>
      <c r="F132" s="6">
        <f>'DE_VIE Gruppe inkl. MLA und KSC'!F207</f>
        <v>15545000</v>
      </c>
      <c r="G132" s="6">
        <f>'DE_VIE Gruppe inkl. MLA und KSC'!G207</f>
        <v>14422685</v>
      </c>
      <c r="H132" s="6">
        <v>15846510.439999999</v>
      </c>
      <c r="I132" s="6">
        <v>16048856.9</v>
      </c>
      <c r="J132" s="6">
        <v>18152517</v>
      </c>
      <c r="K132" s="6">
        <f>'DE_VIE Gruppe inkl. MLA und KSC'!K207</f>
        <v>19536989</v>
      </c>
      <c r="L132" s="6">
        <f>'DE_VIE Gruppe inkl. MLA und KSC'!L207</f>
        <v>20805034</v>
      </c>
      <c r="M132" s="6">
        <v>19667495.670000002</v>
      </c>
      <c r="N132" s="6">
        <f>'DE_VIE Gruppe inkl. MLA und KSC'!O207</f>
        <v>217887991.22000003</v>
      </c>
    </row>
    <row r="133" spans="1:14" x14ac:dyDescent="0.25">
      <c r="A133" s="20" t="s">
        <v>28</v>
      </c>
      <c r="B133" s="3">
        <v>799573</v>
      </c>
      <c r="C133" s="3">
        <v>754318</v>
      </c>
      <c r="D133" s="3">
        <v>458518</v>
      </c>
      <c r="E133" s="3">
        <v>87845</v>
      </c>
      <c r="F133" s="3">
        <v>95268</v>
      </c>
      <c r="G133" s="3">
        <v>122785</v>
      </c>
      <c r="H133" s="3">
        <v>301653</v>
      </c>
      <c r="I133" s="3">
        <v>393127</v>
      </c>
      <c r="J133" s="3">
        <v>342185</v>
      </c>
      <c r="K133" s="3">
        <v>264648</v>
      </c>
      <c r="L133" s="3">
        <v>185819</v>
      </c>
      <c r="M133" s="3">
        <v>181942</v>
      </c>
      <c r="N133" s="3">
        <f>SUM(B133:M133)</f>
        <v>3987681</v>
      </c>
    </row>
    <row r="134" spans="1:14" x14ac:dyDescent="0.25">
      <c r="A134" s="2" t="s">
        <v>29</v>
      </c>
      <c r="B134" s="5">
        <f t="shared" ref="B134:M134" si="124">B130/B128*100</f>
        <v>20.379400221524566</v>
      </c>
      <c r="C134" s="5">
        <f t="shared" si="124"/>
        <v>19.064259482587271</v>
      </c>
      <c r="D134" s="5">
        <f t="shared" si="124"/>
        <v>18.615035611178868</v>
      </c>
      <c r="E134" s="5">
        <f t="shared" si="124"/>
        <v>2.5649145028499047</v>
      </c>
      <c r="F134" s="5">
        <f t="shared" si="124"/>
        <v>2.3364023364023363</v>
      </c>
      <c r="G134" s="5">
        <f t="shared" si="124"/>
        <v>12.522081607830646</v>
      </c>
      <c r="H134" s="5">
        <f t="shared" si="124"/>
        <v>15.512951749744088</v>
      </c>
      <c r="I134" s="5">
        <f t="shared" si="124"/>
        <v>16.684885347667592</v>
      </c>
      <c r="J134" s="5">
        <f t="shared" si="124"/>
        <v>19.083072030619995</v>
      </c>
      <c r="K134" s="5">
        <f t="shared" si="124"/>
        <v>25.439359757952111</v>
      </c>
      <c r="L134" s="5">
        <f t="shared" si="124"/>
        <v>22.423322198603096</v>
      </c>
      <c r="M134" s="5">
        <f t="shared" si="124"/>
        <v>22.687656775570122</v>
      </c>
      <c r="N134" s="5">
        <f>N130/N128*100</f>
        <v>19.172633905452724</v>
      </c>
    </row>
    <row r="135" spans="1:14" x14ac:dyDescent="0.25">
      <c r="A135" s="32" t="s">
        <v>27</v>
      </c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</row>
    <row r="136" spans="1:14" x14ac:dyDescent="0.25">
      <c r="A136" s="2" t="s">
        <v>6</v>
      </c>
      <c r="B136" s="5">
        <f t="shared" ref="B136:H141" si="125">(B128/B148-1)*100</f>
        <v>14.350685419321296</v>
      </c>
      <c r="C136" s="5">
        <f t="shared" si="125"/>
        <v>8.2510055331149736</v>
      </c>
      <c r="D136" s="5">
        <f t="shared" si="125"/>
        <v>-65.817184892407852</v>
      </c>
      <c r="E136" s="5">
        <f t="shared" si="125"/>
        <v>-99.53968101264347</v>
      </c>
      <c r="F136" s="5">
        <f t="shared" si="125"/>
        <v>-99.297849512071096</v>
      </c>
      <c r="G136" s="5">
        <f t="shared" si="125"/>
        <v>-95.373055831918023</v>
      </c>
      <c r="H136" s="5">
        <f t="shared" si="125"/>
        <v>-81.768520275827157</v>
      </c>
      <c r="I136" s="5">
        <f t="shared" ref="I136:M136" si="126">(I128/I148-1)*100</f>
        <v>-74.683880140398983</v>
      </c>
      <c r="J136" s="5">
        <f t="shared" si="126"/>
        <v>-81.11624495241</v>
      </c>
      <c r="K136" s="5">
        <f t="shared" si="126"/>
        <v>-86.724036773140426</v>
      </c>
      <c r="L136" s="5">
        <f t="shared" si="126"/>
        <v>-92.425794828387993</v>
      </c>
      <c r="M136" s="5">
        <f t="shared" si="126"/>
        <v>-90.804544116800528</v>
      </c>
      <c r="N136" s="5">
        <f>'DE_VIE Gruppe inkl. MLA und KSC'!P203</f>
        <v>-75.324075034736225</v>
      </c>
    </row>
    <row r="137" spans="1:14" x14ac:dyDescent="0.25">
      <c r="A137" s="2" t="s">
        <v>7</v>
      </c>
      <c r="B137" s="5">
        <f t="shared" si="125"/>
        <v>14.882327309690368</v>
      </c>
      <c r="C137" s="5">
        <f t="shared" ref="C137:H137" si="127">(C129/C149-1)*100</f>
        <v>8.3407305409179067</v>
      </c>
      <c r="D137" s="5">
        <f t="shared" si="127"/>
        <v>-64.144516780139838</v>
      </c>
      <c r="E137" s="5">
        <f t="shared" si="127"/>
        <v>-99.414491560666704</v>
      </c>
      <c r="F137" s="5">
        <f t="shared" si="127"/>
        <v>-99.119677998034817</v>
      </c>
      <c r="G137" s="5">
        <f t="shared" si="127"/>
        <v>-94.69910224112806</v>
      </c>
      <c r="H137" s="5">
        <f t="shared" si="127"/>
        <v>-79.357137036810684</v>
      </c>
      <c r="I137" s="5">
        <f t="shared" ref="I137:M137" si="128">(I129/I149-1)*100</f>
        <v>-71.951163823174994</v>
      </c>
      <c r="J137" s="5">
        <f t="shared" si="128"/>
        <v>-79.819063350088371</v>
      </c>
      <c r="K137" s="5">
        <f t="shared" si="128"/>
        <v>-86.722439347920769</v>
      </c>
      <c r="L137" s="5">
        <f t="shared" si="128"/>
        <v>-92.555258429222349</v>
      </c>
      <c r="M137" s="5">
        <f t="shared" si="128"/>
        <v>-91.379812173524073</v>
      </c>
      <c r="N137" s="5">
        <f>'DE_VIE Gruppe inkl. MLA und KSC'!P204</f>
        <v>-74.098205406090017</v>
      </c>
    </row>
    <row r="138" spans="1:14" x14ac:dyDescent="0.25">
      <c r="A138" s="2" t="s">
        <v>8</v>
      </c>
      <c r="B138" s="5">
        <f t="shared" si="125"/>
        <v>13.307025557137099</v>
      </c>
      <c r="C138" s="5">
        <f t="shared" ref="C138:H138" si="129">(C130/C150-1)*100</f>
        <v>9.7930963609166746</v>
      </c>
      <c r="D138" s="5">
        <f t="shared" si="129"/>
        <v>-70.61754427068081</v>
      </c>
      <c r="E138" s="5">
        <f t="shared" si="129"/>
        <v>-99.948099380075931</v>
      </c>
      <c r="F138" s="5">
        <f t="shared" si="129"/>
        <v>-99.925469996936684</v>
      </c>
      <c r="G138" s="5">
        <f t="shared" si="129"/>
        <v>-97.493928979199154</v>
      </c>
      <c r="H138" s="5">
        <f t="shared" si="129"/>
        <v>-88.677668368587405</v>
      </c>
      <c r="I138" s="5">
        <f t="shared" ref="I138:M138" si="130">(I130/I150-1)*100</f>
        <v>-82.857474047551577</v>
      </c>
      <c r="J138" s="5">
        <f t="shared" si="130"/>
        <v>-85.164731844100686</v>
      </c>
      <c r="K138" s="5">
        <f t="shared" si="130"/>
        <v>-86.886399144919281</v>
      </c>
      <c r="L138" s="5">
        <f t="shared" si="130"/>
        <v>-92.23735215187358</v>
      </c>
      <c r="M138" s="5">
        <f t="shared" si="130"/>
        <v>-88.739716436198151</v>
      </c>
      <c r="N138" s="5">
        <f>'DE_VIE Gruppe inkl. MLA und KSC'!P205</f>
        <v>-79.16586461162548</v>
      </c>
    </row>
    <row r="139" spans="1:14" x14ac:dyDescent="0.25">
      <c r="A139" s="2" t="s">
        <v>9</v>
      </c>
      <c r="B139" s="5">
        <f t="shared" si="125"/>
        <v>7.3523746629244435</v>
      </c>
      <c r="C139" s="5">
        <f t="shared" ref="C139:H139" si="131">(C131/C151-1)*100</f>
        <v>7.9012917801077442</v>
      </c>
      <c r="D139" s="5">
        <f t="shared" si="131"/>
        <v>-49.882825577502508</v>
      </c>
      <c r="E139" s="5">
        <f t="shared" si="131"/>
        <v>-95.797215655371687</v>
      </c>
      <c r="F139" s="5">
        <f t="shared" si="131"/>
        <v>-95.6229232473233</v>
      </c>
      <c r="G139" s="5">
        <f t="shared" si="131"/>
        <v>-89.914066033469027</v>
      </c>
      <c r="H139" s="5">
        <f t="shared" si="131"/>
        <v>-69.613413325916795</v>
      </c>
      <c r="I139" s="5">
        <f t="shared" ref="I139:M139" si="132">(I131/I151-1)*100</f>
        <v>-57.507288629737609</v>
      </c>
      <c r="J139" s="5">
        <f t="shared" si="132"/>
        <v>-61.474970079650035</v>
      </c>
      <c r="K139" s="5">
        <f t="shared" si="132"/>
        <v>-70.34427134185168</v>
      </c>
      <c r="L139" s="5">
        <f t="shared" si="132"/>
        <v>-79.383495145631073</v>
      </c>
      <c r="M139" s="5">
        <f t="shared" si="132"/>
        <v>-80.271944256266337</v>
      </c>
      <c r="N139" s="5">
        <f>'DE_VIE Gruppe inkl. MLA und KSC'!P206</f>
        <v>-64.063237906762311</v>
      </c>
    </row>
    <row r="140" spans="1:14" x14ac:dyDescent="0.25">
      <c r="A140" s="2" t="s">
        <v>10</v>
      </c>
      <c r="B140" s="5">
        <f t="shared" si="125"/>
        <v>-4.0949089009426505</v>
      </c>
      <c r="C140" s="5">
        <f t="shared" ref="C140:H140" si="133">(C132/C152-1)*100</f>
        <v>2.9925259007467675</v>
      </c>
      <c r="D140" s="5">
        <f t="shared" si="133"/>
        <v>-12.11635725311192</v>
      </c>
      <c r="E140" s="5">
        <f t="shared" si="133"/>
        <v>-38.226184442585186</v>
      </c>
      <c r="F140" s="5">
        <f t="shared" si="133"/>
        <v>-34.302408603067171</v>
      </c>
      <c r="G140" s="5">
        <f t="shared" si="133"/>
        <v>-34.875186793212563</v>
      </c>
      <c r="H140" s="5">
        <f t="shared" si="133"/>
        <v>-32.128279383698697</v>
      </c>
      <c r="I140" s="5">
        <f t="shared" ref="I140:M141" si="134">(I132/I152-1)*100</f>
        <v>-31.924508810060892</v>
      </c>
      <c r="J140" s="5">
        <f t="shared" si="134"/>
        <v>-27.137368581308962</v>
      </c>
      <c r="K140" s="5">
        <f t="shared" si="134"/>
        <v>-26.680715938379397</v>
      </c>
      <c r="L140" s="5">
        <f t="shared" si="134"/>
        <v>-21.803286439266188</v>
      </c>
      <c r="M140" s="5">
        <f t="shared" si="134"/>
        <v>-13.48544226881565</v>
      </c>
      <c r="N140" s="5">
        <f>'DE_VIE Gruppe inkl. MLA und KSC'!P207</f>
        <v>-23.226443211322724</v>
      </c>
    </row>
    <row r="141" spans="1:14" x14ac:dyDescent="0.25">
      <c r="A141" s="20" t="s">
        <v>28</v>
      </c>
      <c r="B141" s="5">
        <f t="shared" si="125"/>
        <v>7.3226418690555128</v>
      </c>
      <c r="C141" s="5">
        <f t="shared" ref="C141:H141" si="135">(C133/C153-1)*100</f>
        <v>7.2094236298541947</v>
      </c>
      <c r="D141" s="5">
        <f t="shared" si="135"/>
        <v>-46.591855490339739</v>
      </c>
      <c r="E141" s="5">
        <f t="shared" si="135"/>
        <v>-90.686176799891427</v>
      </c>
      <c r="F141" s="5">
        <f t="shared" si="135"/>
        <v>-90.36380022394242</v>
      </c>
      <c r="G141" s="5">
        <f t="shared" si="135"/>
        <v>-87.428882088371012</v>
      </c>
      <c r="H141" s="5">
        <f t="shared" si="135"/>
        <v>-70.570754850435762</v>
      </c>
      <c r="I141" s="5">
        <f t="shared" ref="I141:J141" si="136">(I133/I153-1)*100</f>
        <v>-60.882496343247198</v>
      </c>
      <c r="J141" s="5">
        <f t="shared" si="136"/>
        <v>-64.98877586309213</v>
      </c>
      <c r="K141" s="5">
        <f t="shared" si="134"/>
        <v>-72.56677989714926</v>
      </c>
      <c r="L141" s="5">
        <f t="shared" si="134"/>
        <v>-77.86024067675443</v>
      </c>
      <c r="M141" s="5">
        <f t="shared" si="134"/>
        <v>-78.622723534249801</v>
      </c>
      <c r="N141" s="5">
        <f>(SUM(B133:M133)/SUM(B153:M153)-1)*100</f>
        <v>-63.342199445419077</v>
      </c>
    </row>
    <row r="142" spans="1:14" x14ac:dyDescent="0.25">
      <c r="A142" s="2" t="s">
        <v>30</v>
      </c>
      <c r="B142" s="5">
        <f t="shared" ref="B142:H142" si="137">B134-B154</f>
        <v>-0.18771264996156134</v>
      </c>
      <c r="C142" s="5">
        <f t="shared" si="137"/>
        <v>0.26776564885544474</v>
      </c>
      <c r="D142" s="5">
        <f t="shared" si="137"/>
        <v>-3.0412318696643474</v>
      </c>
      <c r="E142" s="5">
        <f t="shared" si="137"/>
        <v>-20.183924496284263</v>
      </c>
      <c r="F142" s="5">
        <f t="shared" si="137"/>
        <v>-19.674948436112654</v>
      </c>
      <c r="G142" s="5">
        <f t="shared" si="137"/>
        <v>-10.597363925314426</v>
      </c>
      <c r="H142" s="5">
        <f t="shared" si="137"/>
        <v>-9.4663612128674135</v>
      </c>
      <c r="I142" s="5">
        <f t="shared" ref="I142:M142" si="138">I134-I154</f>
        <v>-7.9553898648032906</v>
      </c>
      <c r="J142" s="5">
        <f t="shared" si="138"/>
        <v>-5.2076960225644662</v>
      </c>
      <c r="K142" s="5">
        <f t="shared" si="138"/>
        <v>-0.31497029934660148</v>
      </c>
      <c r="L142" s="5">
        <f t="shared" si="138"/>
        <v>0.54433885629243051</v>
      </c>
      <c r="M142" s="5">
        <f t="shared" si="138"/>
        <v>4.16029502745371</v>
      </c>
      <c r="N142" s="5">
        <f>N134-(SUM(B150:L150)/SUM(B148:L148)*100)</f>
        <v>-3.888654174282987</v>
      </c>
    </row>
    <row r="143" spans="1:14" x14ac:dyDescent="0.25">
      <c r="A143" s="11" t="s">
        <v>25</v>
      </c>
    </row>
    <row r="145" spans="1:14" x14ac:dyDescent="0.25">
      <c r="B145" s="31">
        <v>2019</v>
      </c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</row>
    <row r="146" spans="1:14" x14ac:dyDescent="0.25">
      <c r="A146" s="1"/>
      <c r="B146" s="17" t="s">
        <v>12</v>
      </c>
      <c r="C146" s="17" t="s">
        <v>13</v>
      </c>
      <c r="D146" s="17" t="s">
        <v>0</v>
      </c>
      <c r="E146" s="17" t="s">
        <v>14</v>
      </c>
      <c r="F146" s="17" t="s">
        <v>1</v>
      </c>
      <c r="G146" s="17" t="s">
        <v>2</v>
      </c>
      <c r="H146" s="17" t="s">
        <v>3</v>
      </c>
      <c r="I146" s="17" t="s">
        <v>15</v>
      </c>
      <c r="J146" s="17" t="s">
        <v>16</v>
      </c>
      <c r="K146" s="17" t="s">
        <v>17</v>
      </c>
      <c r="L146" s="17" t="s">
        <v>18</v>
      </c>
      <c r="M146" s="17" t="s">
        <v>19</v>
      </c>
      <c r="N146" s="17" t="s">
        <v>4</v>
      </c>
    </row>
    <row r="147" spans="1:14" x14ac:dyDescent="0.25">
      <c r="A147" s="32" t="s">
        <v>5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</row>
    <row r="148" spans="1:14" x14ac:dyDescent="0.25">
      <c r="A148" s="2" t="s">
        <v>6</v>
      </c>
      <c r="B148" s="3">
        <f>'DE_VIE Gruppe inkl. MLA und KSC'!B232</f>
        <v>1830923</v>
      </c>
      <c r="C148" s="3">
        <f>'DE_VIE Gruppe inkl. MLA und KSC'!C232</f>
        <v>1863688</v>
      </c>
      <c r="D148" s="3">
        <f>'DE_VIE Gruppe inkl. MLA und KSC'!D232</f>
        <v>2365089</v>
      </c>
      <c r="E148" s="3">
        <f>'DE_VIE Gruppe inkl. MLA und KSC'!E232</f>
        <v>2744184</v>
      </c>
      <c r="F148" s="3">
        <f>'DE_VIE Gruppe inkl. MLA und KSC'!F232</f>
        <v>2877161</v>
      </c>
      <c r="G148" s="3">
        <f>'DE_VIE Gruppe inkl. MLA und KSC'!G232</f>
        <v>2985210</v>
      </c>
      <c r="H148" s="3">
        <f>'DE_VIE Gruppe inkl. MLA und KSC'!H232</f>
        <v>3161400</v>
      </c>
      <c r="I148" s="3">
        <f>'DE_VIE Gruppe inkl. MLA und KSC'!I232</f>
        <v>3151020</v>
      </c>
      <c r="J148" s="3">
        <f>'DE_VIE Gruppe inkl. MLA und KSC'!J232</f>
        <v>2977411</v>
      </c>
      <c r="K148" s="3">
        <f>'DE_VIE Gruppe inkl. MLA und KSC'!K232</f>
        <v>2848057</v>
      </c>
      <c r="L148" s="3">
        <f>'DE_VIE Gruppe inkl. MLA und KSC'!L232</f>
        <v>2391208</v>
      </c>
      <c r="M148" s="3">
        <f>'DE_VIE Gruppe inkl. MLA und KSC'!M232</f>
        <v>2466838</v>
      </c>
      <c r="N148" s="3">
        <f>'DE_VIE Gruppe inkl. MLA und KSC'!O232</f>
        <v>31662189</v>
      </c>
    </row>
    <row r="149" spans="1:14" x14ac:dyDescent="0.25">
      <c r="A149" s="2" t="s">
        <v>7</v>
      </c>
      <c r="B149" s="3">
        <f>'DE_VIE Gruppe inkl. MLA und KSC'!B233</f>
        <v>1448127</v>
      </c>
      <c r="C149" s="3">
        <f>'DE_VIE Gruppe inkl. MLA und KSC'!C233</f>
        <v>1506199</v>
      </c>
      <c r="D149" s="3">
        <f>'DE_VIE Gruppe inkl. MLA und KSC'!D233</f>
        <v>1831123</v>
      </c>
      <c r="E149" s="3">
        <f>'DE_VIE Gruppe inkl. MLA und KSC'!E233</f>
        <v>2094419</v>
      </c>
      <c r="F149" s="3">
        <f>'DE_VIE Gruppe inkl. MLA und KSC'!F233</f>
        <v>2218620</v>
      </c>
      <c r="G149" s="3">
        <f>'DE_VIE Gruppe inkl. MLA und KSC'!G233</f>
        <v>2278897</v>
      </c>
      <c r="H149" s="3">
        <f>'DE_VIE Gruppe inkl. MLA und KSC'!H233</f>
        <v>2356272</v>
      </c>
      <c r="I149" s="3">
        <f>'DE_VIE Gruppe inkl. MLA und KSC'!I233</f>
        <v>2365050</v>
      </c>
      <c r="J149" s="3">
        <f>'DE_VIE Gruppe inkl. MLA und KSC'!J233</f>
        <v>2246090</v>
      </c>
      <c r="K149" s="3">
        <f>'DE_VIE Gruppe inkl. MLA und KSC'!K233</f>
        <v>2107842</v>
      </c>
      <c r="L149" s="3">
        <f>'DE_VIE Gruppe inkl. MLA und KSC'!L233</f>
        <v>1862657</v>
      </c>
      <c r="M149" s="3">
        <f>'DE_VIE Gruppe inkl. MLA und KSC'!M233</f>
        <v>2003019</v>
      </c>
      <c r="N149" s="3">
        <f>'DE_VIE Gruppe inkl. MLA und KSC'!O233</f>
        <v>24318315</v>
      </c>
    </row>
    <row r="150" spans="1:14" x14ac:dyDescent="0.25">
      <c r="A150" s="2" t="s">
        <v>8</v>
      </c>
      <c r="B150" s="3">
        <f>'DE_VIE Gruppe inkl. MLA und KSC'!B234</f>
        <v>376568</v>
      </c>
      <c r="C150" s="3">
        <f>'DE_VIE Gruppe inkl. MLA und KSC'!C234</f>
        <v>350308</v>
      </c>
      <c r="D150" s="3">
        <f>'DE_VIE Gruppe inkl. MLA und KSC'!D234</f>
        <v>512190</v>
      </c>
      <c r="E150" s="3">
        <f>'DE_VIE Gruppe inkl. MLA und KSC'!E234</f>
        <v>624270</v>
      </c>
      <c r="F150" s="3">
        <f>'DE_VIE Gruppe inkl. MLA und KSC'!F234</f>
        <v>633302</v>
      </c>
      <c r="G150" s="3">
        <f>'DE_VIE Gruppe inkl. MLA und KSC'!G234</f>
        <v>690164</v>
      </c>
      <c r="H150" s="3">
        <f>'DE_VIE Gruppe inkl. MLA und KSC'!H234</f>
        <v>789696</v>
      </c>
      <c r="I150" s="3">
        <f>'DE_VIE Gruppe inkl. MLA und KSC'!I234</f>
        <v>776420</v>
      </c>
      <c r="J150" s="3">
        <f>'DE_VIE Gruppe inkl. MLA und KSC'!J234</f>
        <v>723236</v>
      </c>
      <c r="K150" s="3">
        <f>'DE_VIE Gruppe inkl. MLA und KSC'!K234</f>
        <v>733498</v>
      </c>
      <c r="L150" s="3">
        <f>'DE_VIE Gruppe inkl. MLA und KSC'!L234</f>
        <v>523172</v>
      </c>
      <c r="M150" s="3">
        <f>'DE_VIE Gruppe inkl. MLA und KSC'!M234</f>
        <v>457040</v>
      </c>
      <c r="N150" s="3">
        <f>'DE_VIE Gruppe inkl. MLA und KSC'!O234</f>
        <v>7189864</v>
      </c>
    </row>
    <row r="151" spans="1:14" x14ac:dyDescent="0.25">
      <c r="A151" s="2" t="s">
        <v>9</v>
      </c>
      <c r="B151" s="3">
        <f>'DE_VIE Gruppe inkl. MLA und KSC'!B235</f>
        <v>18171</v>
      </c>
      <c r="C151" s="3">
        <f>'DE_VIE Gruppe inkl. MLA und KSC'!C235</f>
        <v>17263</v>
      </c>
      <c r="D151" s="3">
        <f>'DE_VIE Gruppe inkl. MLA und KSC'!D235</f>
        <v>20909</v>
      </c>
      <c r="E151" s="3">
        <f>'DE_VIE Gruppe inkl. MLA und KSC'!E235</f>
        <v>22842</v>
      </c>
      <c r="F151" s="3">
        <f>'DE_VIE Gruppe inkl. MLA und KSC'!F235</f>
        <v>24377</v>
      </c>
      <c r="G151" s="3">
        <f>'DE_VIE Gruppe inkl. MLA und KSC'!G235</f>
        <v>24321</v>
      </c>
      <c r="H151" s="3">
        <f>'DE_VIE Gruppe inkl. MLA und KSC'!H235</f>
        <v>25169</v>
      </c>
      <c r="I151" s="3">
        <f>'DE_VIE Gruppe inkl. MLA und KSC'!I235</f>
        <v>24696</v>
      </c>
      <c r="J151" s="3">
        <f>'DE_VIE Gruppe inkl. MLA und KSC'!J235</f>
        <v>24231</v>
      </c>
      <c r="K151" s="3">
        <f>'DE_VIE Gruppe inkl. MLA und KSC'!K235</f>
        <v>23557</v>
      </c>
      <c r="L151" s="3">
        <f>'DE_VIE Gruppe inkl. MLA und KSC'!L235</f>
        <v>20600</v>
      </c>
      <c r="M151" s="3">
        <f>'DE_VIE Gruppe inkl. MLA und KSC'!M235</f>
        <v>20666</v>
      </c>
      <c r="N151" s="3">
        <f>'DE_VIE Gruppe inkl. MLA und KSC'!O235</f>
        <v>266802</v>
      </c>
    </row>
    <row r="152" spans="1:14" x14ac:dyDescent="0.25">
      <c r="A152" s="2" t="s">
        <v>10</v>
      </c>
      <c r="B152" s="6">
        <f>'DE_VIE Gruppe inkl. MLA und KSC'!B236</f>
        <v>21225661.450000003</v>
      </c>
      <c r="C152" s="6">
        <f>'DE_VIE Gruppe inkl. MLA und KSC'!C236</f>
        <v>20218976.879999999</v>
      </c>
      <c r="D152" s="6">
        <f>'DE_VIE Gruppe inkl. MLA und KSC'!D236</f>
        <v>25196664.939999998</v>
      </c>
      <c r="E152" s="6">
        <f>'DE_VIE Gruppe inkl. MLA und KSC'!E236</f>
        <v>23535265.109999999</v>
      </c>
      <c r="F152" s="6">
        <f>'DE_VIE Gruppe inkl. MLA und KSC'!F236</f>
        <v>23661445.829999998</v>
      </c>
      <c r="G152" s="6">
        <f>'DE_VIE Gruppe inkl. MLA und KSC'!G236</f>
        <v>22146220.91</v>
      </c>
      <c r="H152" s="6">
        <f>'DE_VIE Gruppe inkl. MLA und KSC'!H236</f>
        <v>23347736.43</v>
      </c>
      <c r="I152" s="6">
        <f>'DE_VIE Gruppe inkl. MLA und KSC'!I236</f>
        <v>23575087.920000002</v>
      </c>
      <c r="J152" s="6">
        <f>'DE_VIE Gruppe inkl. MLA und KSC'!J236</f>
        <v>24913342.609999999</v>
      </c>
      <c r="K152" s="6">
        <f>'DE_VIE Gruppe inkl. MLA und KSC'!K236</f>
        <v>26646453.59</v>
      </c>
      <c r="L152" s="6">
        <f>'DE_VIE Gruppe inkl. MLA und KSC'!L236</f>
        <v>26606020.960000001</v>
      </c>
      <c r="M152" s="6">
        <f>'DE_VIE Gruppe inkl. MLA und KSC'!M236</f>
        <v>22733163.280000001</v>
      </c>
      <c r="N152" s="6">
        <f>'DE_VIE Gruppe inkl. MLA und KSC'!O236</f>
        <v>283806039.91000009</v>
      </c>
    </row>
    <row r="153" spans="1:14" x14ac:dyDescent="0.25">
      <c r="A153" s="20" t="s">
        <v>28</v>
      </c>
      <c r="B153" s="3">
        <v>745018</v>
      </c>
      <c r="C153" s="3">
        <f>703.593*$B$201</f>
        <v>703593</v>
      </c>
      <c r="D153" s="3">
        <f>858.517*$B$201</f>
        <v>858517</v>
      </c>
      <c r="E153" s="3">
        <f>943.168*1000</f>
        <v>943168</v>
      </c>
      <c r="F153" s="3">
        <f>988.647*1000</f>
        <v>988647</v>
      </c>
      <c r="G153" s="3">
        <f>976.723*1000</f>
        <v>976723</v>
      </c>
      <c r="H153" s="3">
        <f>1025.011*1000</f>
        <v>1025011</v>
      </c>
      <c r="I153" s="3">
        <f>1004.99*1000</f>
        <v>1004990</v>
      </c>
      <c r="J153" s="3">
        <f>977.358*1000</f>
        <v>977358</v>
      </c>
      <c r="K153" s="3">
        <f>964.699*1000</f>
        <v>964699</v>
      </c>
      <c r="L153" s="3">
        <f>839.3*1000</f>
        <v>839300</v>
      </c>
      <c r="M153" s="3">
        <f>851.1*1000</f>
        <v>851100</v>
      </c>
      <c r="N153" s="3">
        <f>10878.124*1000</f>
        <v>10878124</v>
      </c>
    </row>
    <row r="154" spans="1:14" x14ac:dyDescent="0.25">
      <c r="A154" s="2" t="s">
        <v>29</v>
      </c>
      <c r="B154" s="5">
        <f>B150/B148*100</f>
        <v>20.567112871486128</v>
      </c>
      <c r="C154" s="5">
        <f t="shared" ref="C154:N154" si="139">C150/C148*100</f>
        <v>18.796493833731827</v>
      </c>
      <c r="D154" s="5">
        <f t="shared" si="139"/>
        <v>21.656267480843216</v>
      </c>
      <c r="E154" s="5">
        <f t="shared" si="139"/>
        <v>22.748838999134168</v>
      </c>
      <c r="F154" s="5">
        <f t="shared" si="139"/>
        <v>22.011350772514991</v>
      </c>
      <c r="G154" s="5">
        <f t="shared" si="139"/>
        <v>23.119445533145072</v>
      </c>
      <c r="H154" s="5">
        <f t="shared" si="139"/>
        <v>24.979312962611502</v>
      </c>
      <c r="I154" s="5">
        <f t="shared" si="139"/>
        <v>24.640275212470883</v>
      </c>
      <c r="J154" s="5">
        <f t="shared" si="139"/>
        <v>24.290768053184461</v>
      </c>
      <c r="K154" s="5">
        <f t="shared" si="139"/>
        <v>25.754330057298713</v>
      </c>
      <c r="L154" s="5">
        <f t="shared" si="139"/>
        <v>21.878983342310665</v>
      </c>
      <c r="M154" s="5">
        <f t="shared" si="139"/>
        <v>18.527361748116412</v>
      </c>
      <c r="N154" s="5">
        <f t="shared" si="139"/>
        <v>22.708044601717209</v>
      </c>
    </row>
    <row r="155" spans="1:14" x14ac:dyDescent="0.25">
      <c r="A155" s="32" t="s">
        <v>27</v>
      </c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</row>
    <row r="156" spans="1:14" x14ac:dyDescent="0.25">
      <c r="A156" s="2" t="s">
        <v>6</v>
      </c>
      <c r="B156" s="5">
        <f t="shared" ref="B156:B161" si="140">(B148/B168-1)*100</f>
        <v>24.369753036522489</v>
      </c>
      <c r="C156" s="5">
        <f t="shared" ref="C156:M156" si="141">(C148/C168-1)*100</f>
        <v>25.633530893225974</v>
      </c>
      <c r="D156" s="5">
        <f t="shared" si="141"/>
        <v>23.923062655028993</v>
      </c>
      <c r="E156" s="5">
        <f t="shared" si="141"/>
        <v>26.590532917789943</v>
      </c>
      <c r="F156" s="5">
        <f t="shared" si="141"/>
        <v>24.374423444196314</v>
      </c>
      <c r="G156" s="5">
        <f t="shared" si="141"/>
        <v>19.659733303831374</v>
      </c>
      <c r="H156" s="5">
        <f t="shared" si="141"/>
        <v>15.783536719356594</v>
      </c>
      <c r="I156" s="5">
        <f t="shared" si="141"/>
        <v>13.216821232456621</v>
      </c>
      <c r="J156" s="5">
        <f t="shared" si="141"/>
        <v>10.424167575305777</v>
      </c>
      <c r="K156" s="5">
        <f t="shared" si="141"/>
        <v>10.220587694628524</v>
      </c>
      <c r="L156" s="5">
        <f t="shared" si="141"/>
        <v>9.0552197378706687</v>
      </c>
      <c r="M156" s="5">
        <f t="shared" si="141"/>
        <v>11.600874226557867</v>
      </c>
      <c r="N156" s="5">
        <f>'DE_VIE Gruppe inkl. MLA und KSC'!P232</f>
        <v>17.105622116297738</v>
      </c>
    </row>
    <row r="157" spans="1:14" x14ac:dyDescent="0.25">
      <c r="A157" s="2" t="s">
        <v>7</v>
      </c>
      <c r="B157" s="5">
        <f t="shared" si="140"/>
        <v>30.583063563486835</v>
      </c>
      <c r="C157" s="5">
        <f t="shared" ref="C157:M157" si="142">(C149/C169-1)*100</f>
        <v>30.59962975648034</v>
      </c>
      <c r="D157" s="5">
        <f t="shared" si="142"/>
        <v>27.544573172303167</v>
      </c>
      <c r="E157" s="5">
        <f t="shared" si="142"/>
        <v>32.236611985286402</v>
      </c>
      <c r="F157" s="5">
        <f t="shared" si="142"/>
        <v>29.495621843040066</v>
      </c>
      <c r="G157" s="5">
        <f t="shared" si="142"/>
        <v>25.40505351829627</v>
      </c>
      <c r="H157" s="5">
        <f t="shared" si="142"/>
        <v>19.030989444544065</v>
      </c>
      <c r="I157" s="5">
        <f t="shared" si="142"/>
        <v>17.806954099595341</v>
      </c>
      <c r="J157" s="5">
        <f t="shared" si="142"/>
        <v>11.981656883205716</v>
      </c>
      <c r="K157" s="5">
        <f t="shared" si="142"/>
        <v>9.8809568492036703</v>
      </c>
      <c r="L157" s="5">
        <f t="shared" si="142"/>
        <v>7.7836061210141416</v>
      </c>
      <c r="M157" s="5">
        <f t="shared" si="142"/>
        <v>10.54310753981833</v>
      </c>
      <c r="N157" s="5">
        <f>'DE_VIE Gruppe inkl. MLA und KSC'!P233</f>
        <v>20.010431563627627</v>
      </c>
    </row>
    <row r="158" spans="1:14" x14ac:dyDescent="0.25">
      <c r="A158" s="2" t="s">
        <v>8</v>
      </c>
      <c r="B158" s="5">
        <f t="shared" si="140"/>
        <v>6.1562315000140977</v>
      </c>
      <c r="C158" s="5">
        <f t="shared" ref="C158:M158" si="143">(C150/C170-1)*100</f>
        <v>8.6415005396285771</v>
      </c>
      <c r="D158" s="5">
        <f t="shared" si="143"/>
        <v>10.416235513245041</v>
      </c>
      <c r="E158" s="5">
        <f t="shared" si="143"/>
        <v>8.2347678640160673</v>
      </c>
      <c r="F158" s="5">
        <f t="shared" si="143"/>
        <v>6.5852763668555081</v>
      </c>
      <c r="G158" s="5">
        <f t="shared" si="143"/>
        <v>3.0612366798872248</v>
      </c>
      <c r="H158" s="5">
        <f t="shared" si="143"/>
        <v>6.6609038601799009</v>
      </c>
      <c r="I158" s="5">
        <f t="shared" si="143"/>
        <v>1.3539621538075863</v>
      </c>
      <c r="J158" s="5">
        <f t="shared" si="143"/>
        <v>6.009029080675421</v>
      </c>
      <c r="K158" s="5">
        <f t="shared" si="143"/>
        <v>11.368246526090765</v>
      </c>
      <c r="L158" s="5">
        <f t="shared" si="143"/>
        <v>14.318553285960256</v>
      </c>
      <c r="M158" s="5">
        <f t="shared" si="143"/>
        <v>16.425514571020994</v>
      </c>
      <c r="N158" s="5">
        <f>'DE_VIE Gruppe inkl. MLA und KSC'!P234</f>
        <v>7.6439746680041276</v>
      </c>
    </row>
    <row r="159" spans="1:14" x14ac:dyDescent="0.25">
      <c r="A159" s="2" t="s">
        <v>9</v>
      </c>
      <c r="B159" s="5">
        <f t="shared" si="140"/>
        <v>15.312856961543343</v>
      </c>
      <c r="C159" s="5">
        <f t="shared" ref="C159:M159" si="144">(C151/C171-1)*100</f>
        <v>15.999193656766565</v>
      </c>
      <c r="D159" s="5">
        <f t="shared" si="144"/>
        <v>15.954968944099379</v>
      </c>
      <c r="E159" s="5">
        <f t="shared" si="144"/>
        <v>16.749297214413495</v>
      </c>
      <c r="F159" s="5">
        <f t="shared" si="144"/>
        <v>15.805225653206655</v>
      </c>
      <c r="G159" s="5">
        <f t="shared" si="144"/>
        <v>12.8689437534806</v>
      </c>
      <c r="H159" s="5">
        <f t="shared" si="144"/>
        <v>12.341546152472782</v>
      </c>
      <c r="I159" s="5">
        <f t="shared" si="144"/>
        <v>8.673267326732681</v>
      </c>
      <c r="J159" s="5">
        <f t="shared" si="144"/>
        <v>8.0390583199571921</v>
      </c>
      <c r="K159" s="5">
        <f t="shared" si="144"/>
        <v>3.8485275965438159</v>
      </c>
      <c r="L159" s="5">
        <f t="shared" si="144"/>
        <v>1.6982622432859307</v>
      </c>
      <c r="M159" s="5">
        <f t="shared" si="144"/>
        <v>5.0582075135986893</v>
      </c>
      <c r="N159" s="5">
        <f>'DE_VIE Gruppe inkl. MLA und KSC'!P235</f>
        <v>10.704386649184251</v>
      </c>
    </row>
    <row r="160" spans="1:14" x14ac:dyDescent="0.25">
      <c r="A160" s="2" t="s">
        <v>10</v>
      </c>
      <c r="B160" s="5">
        <f t="shared" si="140"/>
        <v>-2.8433230066930326</v>
      </c>
      <c r="C160" s="5">
        <f t="shared" ref="C160:M160" si="145">(C152/C172-1)*100</f>
        <v>-1.6932809354372247</v>
      </c>
      <c r="D160" s="5">
        <f t="shared" si="145"/>
        <v>-1.9255208001491386</v>
      </c>
      <c r="E160" s="5">
        <f t="shared" si="145"/>
        <v>-6.7176397305839908</v>
      </c>
      <c r="F160" s="5">
        <f t="shared" si="145"/>
        <v>-1.4900055564651793</v>
      </c>
      <c r="G160" s="5">
        <f t="shared" si="145"/>
        <v>-12.744547381627559</v>
      </c>
      <c r="H160" s="5">
        <f t="shared" si="145"/>
        <v>-8.4158039637499904</v>
      </c>
      <c r="I160" s="5">
        <f t="shared" si="145"/>
        <v>-3.6603026309772524</v>
      </c>
      <c r="J160" s="5">
        <f t="shared" si="145"/>
        <v>-2.9684489660824043</v>
      </c>
      <c r="K160" s="5">
        <f t="shared" si="145"/>
        <v>-2.7884937741387783</v>
      </c>
      <c r="L160" s="5">
        <f t="shared" si="145"/>
        <v>1.2082303271461203</v>
      </c>
      <c r="M160" s="5">
        <f t="shared" si="145"/>
        <v>-3.1967245127298316</v>
      </c>
      <c r="N160" s="5">
        <f>'DE_VIE Gruppe inkl. MLA und KSC'!P236</f>
        <v>-3.9</v>
      </c>
    </row>
    <row r="161" spans="1:14" x14ac:dyDescent="0.25">
      <c r="A161" s="20" t="s">
        <v>28</v>
      </c>
      <c r="B161" s="5">
        <f t="shared" si="140"/>
        <v>19.476241640874314</v>
      </c>
      <c r="C161" s="5">
        <f t="shared" ref="C161:M161" si="146">(C153/C173-1)*100</f>
        <v>19.15590848816473</v>
      </c>
      <c r="D161" s="5">
        <f t="shared" si="146"/>
        <v>18.495243721325693</v>
      </c>
      <c r="E161" s="5">
        <f t="shared" si="146"/>
        <v>21.241975416558478</v>
      </c>
      <c r="F161" s="5">
        <f t="shared" si="146"/>
        <v>19.413349115856615</v>
      </c>
      <c r="G161" s="5">
        <f t="shared" si="146"/>
        <v>14.922243701898697</v>
      </c>
      <c r="H161" s="5">
        <f t="shared" si="146"/>
        <v>15.096320550480137</v>
      </c>
      <c r="I161" s="5">
        <f t="shared" si="146"/>
        <v>10.804237284398166</v>
      </c>
      <c r="J161" s="5">
        <f t="shared" si="146"/>
        <v>9.9266674164885771</v>
      </c>
      <c r="K161" s="5">
        <f t="shared" si="146"/>
        <v>7.3050248880731861</v>
      </c>
      <c r="L161" s="5">
        <f t="shared" si="146"/>
        <v>4.6190435827503817</v>
      </c>
      <c r="M161" s="5">
        <f t="shared" si="146"/>
        <v>7.1896807734886048</v>
      </c>
      <c r="N161" s="5">
        <f t="shared" ref="N161" si="147">(N153/N173-1)*100</f>
        <v>13.594773070973254</v>
      </c>
    </row>
    <row r="162" spans="1:14" x14ac:dyDescent="0.25">
      <c r="A162" s="2" t="s">
        <v>30</v>
      </c>
      <c r="B162" s="5">
        <f>B154-B174</f>
        <v>-3.5287570775208081</v>
      </c>
      <c r="C162" s="5">
        <f t="shared" ref="C162:M162" si="148">C154-C174</f>
        <v>-2.9398580853315366</v>
      </c>
      <c r="D162" s="5">
        <f t="shared" si="148"/>
        <v>-2.6491345230194767</v>
      </c>
      <c r="E162" s="5">
        <f t="shared" si="148"/>
        <v>-3.8580241095806151</v>
      </c>
      <c r="F162" s="5">
        <f t="shared" si="148"/>
        <v>-3.6737077541131349</v>
      </c>
      <c r="G162" s="5">
        <f t="shared" si="148"/>
        <v>-3.7234953799487869</v>
      </c>
      <c r="H162" s="5">
        <f t="shared" si="148"/>
        <v>-2.1364632492810891</v>
      </c>
      <c r="I162" s="5">
        <f t="shared" si="148"/>
        <v>-2.8839929519587102</v>
      </c>
      <c r="J162" s="5">
        <f t="shared" si="148"/>
        <v>-1.0116789675918518</v>
      </c>
      <c r="K162" s="5">
        <f t="shared" si="148"/>
        <v>0.26540046432110742</v>
      </c>
      <c r="L162" s="5">
        <f t="shared" si="148"/>
        <v>1.0073289392984286</v>
      </c>
      <c r="M162" s="5">
        <f t="shared" si="148"/>
        <v>0.76776862267503532</v>
      </c>
      <c r="N162" s="5">
        <f t="shared" ref="N162" si="149">N154-N174</f>
        <v>-1.9959827098937311</v>
      </c>
    </row>
    <row r="165" spans="1:14" x14ac:dyDescent="0.25">
      <c r="B165" s="31">
        <v>2018</v>
      </c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</row>
    <row r="166" spans="1:14" x14ac:dyDescent="0.25">
      <c r="A166" s="1"/>
      <c r="B166" s="17" t="s">
        <v>12</v>
      </c>
      <c r="C166" s="17" t="s">
        <v>13</v>
      </c>
      <c r="D166" s="17" t="s">
        <v>0</v>
      </c>
      <c r="E166" s="17" t="s">
        <v>14</v>
      </c>
      <c r="F166" s="17" t="s">
        <v>1</v>
      </c>
      <c r="G166" s="17" t="s">
        <v>2</v>
      </c>
      <c r="H166" s="17" t="s">
        <v>3</v>
      </c>
      <c r="I166" s="17" t="s">
        <v>15</v>
      </c>
      <c r="J166" s="17" t="s">
        <v>16</v>
      </c>
      <c r="K166" s="17" t="s">
        <v>17</v>
      </c>
      <c r="L166" s="17" t="s">
        <v>18</v>
      </c>
      <c r="M166" s="17" t="s">
        <v>19</v>
      </c>
      <c r="N166" s="17" t="s">
        <v>4</v>
      </c>
    </row>
    <row r="167" spans="1:14" x14ac:dyDescent="0.25">
      <c r="A167" s="32" t="s">
        <v>5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</row>
    <row r="168" spans="1:14" x14ac:dyDescent="0.25">
      <c r="A168" s="2" t="s">
        <v>6</v>
      </c>
      <c r="B168" s="3">
        <f>'DE_VIE Gruppe inkl. MLA und KSC'!B261</f>
        <v>1472161</v>
      </c>
      <c r="C168" s="3">
        <f>'DE_VIE Gruppe inkl. MLA und KSC'!C261</f>
        <v>1483432</v>
      </c>
      <c r="D168" s="3">
        <f>'DE_VIE Gruppe inkl. MLA und KSC'!D261</f>
        <v>1908514</v>
      </c>
      <c r="E168" s="3">
        <f>'DE_VIE Gruppe inkl. MLA und KSC'!E261</f>
        <v>2167764</v>
      </c>
      <c r="F168" s="3">
        <f>'DE_VIE Gruppe inkl. MLA und KSC'!F261</f>
        <v>2313306</v>
      </c>
      <c r="G168" s="3">
        <f>'DE_VIE Gruppe inkl. MLA und KSC'!G261</f>
        <v>2494749</v>
      </c>
      <c r="H168" s="3">
        <f>'DE_VIE Gruppe inkl. MLA und KSC'!H261</f>
        <v>2730440</v>
      </c>
      <c r="I168" s="3">
        <f>'DE_VIE Gruppe inkl. MLA und KSC'!I261</f>
        <v>2783173</v>
      </c>
      <c r="J168" s="3">
        <f>'DE_VIE Gruppe inkl. MLA und KSC'!J261</f>
        <v>2696340</v>
      </c>
      <c r="K168" s="3">
        <f>'DE_VIE Gruppe inkl. MLA und KSC'!K261</f>
        <v>2583961</v>
      </c>
      <c r="L168" s="3">
        <f>'DE_VIE Gruppe inkl. MLA und KSC'!L261</f>
        <v>2192658</v>
      </c>
      <c r="M168" s="3">
        <f>'DE_VIE Gruppe inkl. MLA und KSC'!M261</f>
        <v>2210411</v>
      </c>
      <c r="N168" s="3">
        <f>'DE_VIE Gruppe inkl. MLA und KSC'!O261</f>
        <v>27037292</v>
      </c>
    </row>
    <row r="169" spans="1:14" x14ac:dyDescent="0.25">
      <c r="A169" s="2" t="s">
        <v>7</v>
      </c>
      <c r="B169" s="3">
        <f>'DE_VIE Gruppe inkl. MLA und KSC'!B262</f>
        <v>1108970</v>
      </c>
      <c r="C169" s="3">
        <f>'DE_VIE Gruppe inkl. MLA und KSC'!C262</f>
        <v>1153295</v>
      </c>
      <c r="D169" s="3">
        <f>'DE_VIE Gruppe inkl. MLA und KSC'!D262</f>
        <v>1435673</v>
      </c>
      <c r="E169" s="3">
        <f>'DE_VIE Gruppe inkl. MLA und KSC'!E262</f>
        <v>1583842</v>
      </c>
      <c r="F169" s="3">
        <f>'DE_VIE Gruppe inkl. MLA und KSC'!F262</f>
        <v>1713278</v>
      </c>
      <c r="G169" s="3">
        <f>'DE_VIE Gruppe inkl. MLA und KSC'!G262</f>
        <v>1817229</v>
      </c>
      <c r="H169" s="3">
        <f>'DE_VIE Gruppe inkl. MLA und KSC'!H262</f>
        <v>1979545</v>
      </c>
      <c r="I169" s="3">
        <f>'DE_VIE Gruppe inkl. MLA und KSC'!I262</f>
        <v>2007564</v>
      </c>
      <c r="J169" s="3">
        <f>'DE_VIE Gruppe inkl. MLA und KSC'!J262</f>
        <v>2005766</v>
      </c>
      <c r="K169" s="3">
        <f>'DE_VIE Gruppe inkl. MLA und KSC'!K262</f>
        <v>1918296</v>
      </c>
      <c r="L169" s="3">
        <f>'DE_VIE Gruppe inkl. MLA und KSC'!L262</f>
        <v>1728145</v>
      </c>
      <c r="M169" s="3">
        <f>'DE_VIE Gruppe inkl. MLA und KSC'!M262</f>
        <v>1811980</v>
      </c>
      <c r="N169" s="3">
        <f>'DE_VIE Gruppe inkl. MLA und KSC'!O262</f>
        <v>20263501</v>
      </c>
    </row>
    <row r="170" spans="1:14" x14ac:dyDescent="0.25">
      <c r="A170" s="2" t="s">
        <v>8</v>
      </c>
      <c r="B170" s="3">
        <f>'DE_VIE Gruppe inkl. MLA und KSC'!B263</f>
        <v>354730</v>
      </c>
      <c r="C170" s="3">
        <f>'DE_VIE Gruppe inkl. MLA und KSC'!C263</f>
        <v>322444</v>
      </c>
      <c r="D170" s="3">
        <f>'DE_VIE Gruppe inkl. MLA und KSC'!D263</f>
        <v>463872</v>
      </c>
      <c r="E170" s="3">
        <f>'DE_VIE Gruppe inkl. MLA und KSC'!E263</f>
        <v>576774</v>
      </c>
      <c r="F170" s="3">
        <f>'DE_VIE Gruppe inkl. MLA und KSC'!F263</f>
        <v>594174</v>
      </c>
      <c r="G170" s="3">
        <f>'DE_VIE Gruppe inkl. MLA und KSC'!G263</f>
        <v>669664</v>
      </c>
      <c r="H170" s="3">
        <f>'DE_VIE Gruppe inkl. MLA und KSC'!H263</f>
        <v>740380</v>
      </c>
      <c r="I170" s="3">
        <f>'DE_VIE Gruppe inkl. MLA und KSC'!I263</f>
        <v>766048</v>
      </c>
      <c r="J170" s="3">
        <f>'DE_VIE Gruppe inkl. MLA und KSC'!J263</f>
        <v>682240</v>
      </c>
      <c r="K170" s="3">
        <f>'DE_VIE Gruppe inkl. MLA und KSC'!K263</f>
        <v>658624</v>
      </c>
      <c r="L170" s="3">
        <f>'DE_VIE Gruppe inkl. MLA und KSC'!L263</f>
        <v>457644</v>
      </c>
      <c r="M170" s="3">
        <f>'DE_VIE Gruppe inkl. MLA und KSC'!M263</f>
        <v>392560</v>
      </c>
      <c r="N170" s="3">
        <f>'DE_VIE Gruppe inkl. MLA und KSC'!O263</f>
        <v>6679300</v>
      </c>
    </row>
    <row r="171" spans="1:14" x14ac:dyDescent="0.25">
      <c r="A171" s="2" t="s">
        <v>9</v>
      </c>
      <c r="B171" s="3">
        <f>'DE_VIE Gruppe inkl. MLA und KSC'!B264</f>
        <v>15758</v>
      </c>
      <c r="C171" s="3">
        <f>'DE_VIE Gruppe inkl. MLA und KSC'!C264</f>
        <v>14882</v>
      </c>
      <c r="D171" s="3">
        <f>'DE_VIE Gruppe inkl. MLA und KSC'!D264</f>
        <v>18032</v>
      </c>
      <c r="E171" s="3">
        <f>'DE_VIE Gruppe inkl. MLA und KSC'!E264</f>
        <v>19565</v>
      </c>
      <c r="F171" s="3">
        <f>'DE_VIE Gruppe inkl. MLA und KSC'!F264</f>
        <v>21050</v>
      </c>
      <c r="G171" s="3">
        <f>'DE_VIE Gruppe inkl. MLA und KSC'!G264</f>
        <v>21548</v>
      </c>
      <c r="H171" s="3">
        <f>'DE_VIE Gruppe inkl. MLA und KSC'!H264</f>
        <v>22404</v>
      </c>
      <c r="I171" s="3">
        <f>'DE_VIE Gruppe inkl. MLA und KSC'!I264</f>
        <v>22725</v>
      </c>
      <c r="J171" s="3">
        <f>'DE_VIE Gruppe inkl. MLA und KSC'!J264</f>
        <v>22428</v>
      </c>
      <c r="K171" s="3">
        <f>'DE_VIE Gruppe inkl. MLA und KSC'!K264</f>
        <v>22684</v>
      </c>
      <c r="L171" s="3">
        <f>'DE_VIE Gruppe inkl. MLA und KSC'!L264</f>
        <v>20256</v>
      </c>
      <c r="M171" s="3">
        <f>'DE_VIE Gruppe inkl. MLA und KSC'!M264</f>
        <v>19671</v>
      </c>
      <c r="N171" s="3">
        <f>'DE_VIE Gruppe inkl. MLA und KSC'!O264</f>
        <v>241004</v>
      </c>
    </row>
    <row r="172" spans="1:14" x14ac:dyDescent="0.25">
      <c r="A172" s="2" t="s">
        <v>10</v>
      </c>
      <c r="B172" s="6">
        <f>'DE_VIE Gruppe inkl. MLA und KSC'!B265</f>
        <v>21846837.609999999</v>
      </c>
      <c r="C172" s="6">
        <f>'DE_VIE Gruppe inkl. MLA und KSC'!C265</f>
        <v>20567238</v>
      </c>
      <c r="D172" s="6">
        <f>'DE_VIE Gruppe inkl. MLA und KSC'!D265</f>
        <v>25691357.369999997</v>
      </c>
      <c r="E172" s="6">
        <f>'DE_VIE Gruppe inkl. MLA und KSC'!E265</f>
        <v>25230134.66</v>
      </c>
      <c r="F172" s="6">
        <f>'DE_VIE Gruppe inkl. MLA und KSC'!F265</f>
        <v>24019335.259999998</v>
      </c>
      <c r="G172" s="6">
        <f>'DE_VIE Gruppe inkl. MLA und KSC'!G265</f>
        <v>25380901.990000002</v>
      </c>
      <c r="H172" s="6">
        <f>'DE_VIE Gruppe inkl. MLA und KSC'!H265</f>
        <v>25493193.629999999</v>
      </c>
      <c r="I172" s="6">
        <f>'DE_VIE Gruppe inkl. MLA und KSC'!I265</f>
        <v>24470793</v>
      </c>
      <c r="J172" s="6">
        <f>'DE_VIE Gruppe inkl. MLA und KSC'!J265</f>
        <v>25675506.93</v>
      </c>
      <c r="K172" s="6">
        <f>'DE_VIE Gruppe inkl. MLA und KSC'!K265</f>
        <v>27410802.100000001</v>
      </c>
      <c r="L172" s="6">
        <f>'DE_VIE Gruppe inkl. MLA und KSC'!L265</f>
        <v>26288396.579999998</v>
      </c>
      <c r="M172" s="6">
        <f>'DE_VIE Gruppe inkl. MLA und KSC'!M265</f>
        <v>23483878.170000002</v>
      </c>
      <c r="N172" s="6">
        <f>'DE_VIE Gruppe inkl. MLA und KSC'!O265</f>
        <v>295558375.30000001</v>
      </c>
    </row>
    <row r="173" spans="1:14" x14ac:dyDescent="0.25">
      <c r="A173" s="20" t="s">
        <v>28</v>
      </c>
      <c r="B173" s="3">
        <f>623.57*1000</f>
        <v>623570</v>
      </c>
      <c r="C173" s="3">
        <f>590.481*1000</f>
        <v>590481</v>
      </c>
      <c r="D173" s="3">
        <f>724.516*1000</f>
        <v>724516</v>
      </c>
      <c r="E173" s="3">
        <f>777.922*1000</f>
        <v>777922</v>
      </c>
      <c r="F173" s="3">
        <f>827.92*1000</f>
        <v>827920</v>
      </c>
      <c r="G173" s="3">
        <f>849.899*1000</f>
        <v>849899</v>
      </c>
      <c r="H173" s="3">
        <f>890.568*1000</f>
        <v>890568</v>
      </c>
      <c r="I173" s="3">
        <f>906.996*1000</f>
        <v>906996</v>
      </c>
      <c r="J173" s="3">
        <f>889.1*1000</f>
        <v>889100</v>
      </c>
      <c r="K173" s="3">
        <f>899.025*1000</f>
        <v>899025</v>
      </c>
      <c r="L173" s="3">
        <f>802.244*1000</f>
        <v>802244</v>
      </c>
      <c r="M173" s="3">
        <f>794.013*1000</f>
        <v>794013</v>
      </c>
      <c r="N173" s="3">
        <f>SUM(B173:M173)</f>
        <v>9576254</v>
      </c>
    </row>
    <row r="174" spans="1:14" x14ac:dyDescent="0.25">
      <c r="A174" s="2" t="s">
        <v>29</v>
      </c>
      <c r="B174" s="5">
        <f>B170/B168*100</f>
        <v>24.095869949006936</v>
      </c>
      <c r="C174" s="5">
        <f t="shared" ref="C174:N174" si="150">C170/C168*100</f>
        <v>21.736351919063363</v>
      </c>
      <c r="D174" s="5">
        <f t="shared" si="150"/>
        <v>24.305402003862692</v>
      </c>
      <c r="E174" s="5">
        <f t="shared" si="150"/>
        <v>26.606863108714784</v>
      </c>
      <c r="F174" s="5">
        <f t="shared" si="150"/>
        <v>25.685058526628126</v>
      </c>
      <c r="G174" s="5">
        <f t="shared" si="150"/>
        <v>26.842940913093859</v>
      </c>
      <c r="H174" s="5">
        <f t="shared" si="150"/>
        <v>27.115776211892591</v>
      </c>
      <c r="I174" s="5">
        <f t="shared" si="150"/>
        <v>27.524268164429593</v>
      </c>
      <c r="J174" s="5">
        <f t="shared" si="150"/>
        <v>25.302447020776313</v>
      </c>
      <c r="K174" s="5">
        <f t="shared" si="150"/>
        <v>25.488929592977605</v>
      </c>
      <c r="L174" s="5">
        <f t="shared" si="150"/>
        <v>20.871654403012236</v>
      </c>
      <c r="M174" s="5">
        <f t="shared" si="150"/>
        <v>17.759593125441377</v>
      </c>
      <c r="N174" s="5">
        <f t="shared" si="150"/>
        <v>24.70402731161094</v>
      </c>
    </row>
    <row r="175" spans="1:14" x14ac:dyDescent="0.25">
      <c r="A175" s="32" t="s">
        <v>27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</row>
    <row r="176" spans="1:14" x14ac:dyDescent="0.25">
      <c r="A176" s="2" t="s">
        <v>6</v>
      </c>
      <c r="B176" s="5">
        <v>1.8742958847839168</v>
      </c>
      <c r="C176" s="5">
        <v>6.5370878815060731</v>
      </c>
      <c r="D176" s="5">
        <v>10.619062274858374</v>
      </c>
      <c r="E176" s="5">
        <v>2.2000000000000002</v>
      </c>
      <c r="F176" s="5">
        <v>3.8363185131421123</v>
      </c>
      <c r="G176" s="5">
        <v>7.892608591105116</v>
      </c>
      <c r="H176" s="5">
        <v>7.4063846542976544</v>
      </c>
      <c r="I176" s="5">
        <v>11.887026454430865</v>
      </c>
      <c r="J176" s="5">
        <v>10.944833712772242</v>
      </c>
      <c r="K176" s="5">
        <v>18.227809760164121</v>
      </c>
      <c r="L176" s="5">
        <v>24.189175335683078</v>
      </c>
      <c r="M176" s="5">
        <v>25.762242043319027</v>
      </c>
      <c r="N176" s="5">
        <v>10.8</v>
      </c>
    </row>
    <row r="177" spans="1:14" x14ac:dyDescent="0.25">
      <c r="A177" s="2" t="s">
        <v>7</v>
      </c>
      <c r="B177" s="5">
        <v>1.2918947851074059</v>
      </c>
      <c r="C177" s="5">
        <v>4.9785135822741911</v>
      </c>
      <c r="D177" s="5">
        <v>10.388577869737947</v>
      </c>
      <c r="E177" s="5">
        <v>1.1943918402604892</v>
      </c>
      <c r="F177" s="5">
        <v>3.9964453919083098</v>
      </c>
      <c r="G177" s="5">
        <v>7.8516428536666627</v>
      </c>
      <c r="H177" s="5">
        <v>10.217322796065552</v>
      </c>
      <c r="I177" s="5">
        <v>16.31922656408884</v>
      </c>
      <c r="J177" s="5">
        <v>15.038739771627796</v>
      </c>
      <c r="K177" s="5">
        <v>21.02920782896507</v>
      </c>
      <c r="L177" s="5">
        <v>29.085207762688391</v>
      </c>
      <c r="M177" s="5">
        <v>31.834919322978017</v>
      </c>
      <c r="N177" s="5">
        <v>12.884226809516486</v>
      </c>
    </row>
    <row r="178" spans="1:14" x14ac:dyDescent="0.25">
      <c r="A178" s="2" t="s">
        <v>8</v>
      </c>
      <c r="B178" s="5">
        <v>1.1000000000000001</v>
      </c>
      <c r="C178" s="5">
        <v>9.6</v>
      </c>
      <c r="D178" s="5">
        <v>9.1</v>
      </c>
      <c r="E178" s="5">
        <v>3.7</v>
      </c>
      <c r="F178" s="5">
        <v>2.2999999999999998</v>
      </c>
      <c r="G178" s="5">
        <v>6.7</v>
      </c>
      <c r="H178" s="5">
        <v>-0.8</v>
      </c>
      <c r="I178" s="5">
        <v>0.5</v>
      </c>
      <c r="J178" s="5">
        <v>-0.8</v>
      </c>
      <c r="K178" s="5">
        <v>9.6</v>
      </c>
      <c r="L178" s="5">
        <v>7.2</v>
      </c>
      <c r="M178" s="5">
        <v>2.4479356960175362</v>
      </c>
      <c r="N178" s="5">
        <v>3.7</v>
      </c>
    </row>
    <row r="179" spans="1:14" x14ac:dyDescent="0.25">
      <c r="A179" s="2" t="s">
        <v>9</v>
      </c>
      <c r="B179" s="5">
        <v>9.5280442101243673E-2</v>
      </c>
      <c r="C179" s="5">
        <v>1.8199233716475098</v>
      </c>
      <c r="D179" s="5">
        <v>3.0105684090259985</v>
      </c>
      <c r="E179" s="5">
        <v>5.0131501261338682</v>
      </c>
      <c r="F179" s="5">
        <v>2.6829268292682964</v>
      </c>
      <c r="G179" s="5">
        <v>5.4929991187701948</v>
      </c>
      <c r="H179" s="5">
        <v>5.9942281307659524</v>
      </c>
      <c r="I179" s="5">
        <v>8.851846529673816</v>
      </c>
      <c r="J179" s="5">
        <v>7.5941472775245957</v>
      </c>
      <c r="K179" s="5">
        <v>11.793405943521762</v>
      </c>
      <c r="L179" s="5">
        <v>15.702290512366474</v>
      </c>
      <c r="M179" s="5">
        <v>19.290479078229236</v>
      </c>
      <c r="N179" s="5">
        <v>7.3</v>
      </c>
    </row>
    <row r="180" spans="1:14" x14ac:dyDescent="0.25">
      <c r="A180" s="2" t="s">
        <v>10</v>
      </c>
      <c r="B180" s="5">
        <v>14.917679238335712</v>
      </c>
      <c r="C180" s="5">
        <v>3.5234308149192088</v>
      </c>
      <c r="D180" s="5">
        <v>-3.2827617362496704</v>
      </c>
      <c r="E180" s="5">
        <v>4.4028800794504672</v>
      </c>
      <c r="F180" s="5">
        <v>2.4657651124098776</v>
      </c>
      <c r="G180" s="5">
        <v>2.7</v>
      </c>
      <c r="H180" s="5">
        <v>4</v>
      </c>
      <c r="I180" s="5">
        <v>-0.50416751372229629</v>
      </c>
      <c r="J180" s="5">
        <v>1.1802766393442561</v>
      </c>
      <c r="K180" s="5">
        <v>7.4941176470588289</v>
      </c>
      <c r="L180" s="5">
        <v>2.1289821289821362</v>
      </c>
      <c r="M180" s="5">
        <v>-4.072546056125157</v>
      </c>
      <c r="N180" s="5">
        <v>2.6</v>
      </c>
    </row>
    <row r="181" spans="1:14" x14ac:dyDescent="0.25">
      <c r="A181" s="20" t="s">
        <v>28</v>
      </c>
      <c r="B181" s="5">
        <v>0.27933544858508313</v>
      </c>
      <c r="C181" s="5">
        <v>1.5488198116857941</v>
      </c>
      <c r="D181" s="5">
        <v>5.271753502442472</v>
      </c>
      <c r="E181" s="5">
        <v>5.2971966209475791</v>
      </c>
      <c r="F181" s="5">
        <v>2.971538304636149</v>
      </c>
      <c r="G181" s="5">
        <v>4.9000000000000004</v>
      </c>
      <c r="H181" s="5">
        <v>6.4</v>
      </c>
      <c r="I181" s="5">
        <v>10.250014586615317</v>
      </c>
      <c r="J181" s="5">
        <v>9.3304050672447865</v>
      </c>
      <c r="K181" s="5">
        <v>14.694231640183959</v>
      </c>
      <c r="L181" s="5">
        <v>18.854660663516935</v>
      </c>
      <c r="M181" s="5">
        <v>20.217022996806897</v>
      </c>
      <c r="N181" s="5">
        <v>8.4</v>
      </c>
    </row>
    <row r="182" spans="1:14" x14ac:dyDescent="0.25">
      <c r="A182" s="2" t="s">
        <v>30</v>
      </c>
      <c r="B182" s="5">
        <v>-0.14160960224158003</v>
      </c>
      <c r="C182" s="5">
        <v>0.63565521285132576</v>
      </c>
      <c r="D182" s="5">
        <v>-0.31288243660949888</v>
      </c>
      <c r="E182" s="5">
        <v>0.40681954020897138</v>
      </c>
      <c r="F182" s="5">
        <v>-0.36709335687872269</v>
      </c>
      <c r="G182" s="5">
        <v>-0.28723347966263901</v>
      </c>
      <c r="H182" s="5">
        <v>-2.2340911055597523</v>
      </c>
      <c r="I182" s="5">
        <v>-3.0920370595215019</v>
      </c>
      <c r="J182" s="5">
        <v>-2.9563625382036314</v>
      </c>
      <c r="K182" s="5">
        <v>-1.9908492115308576</v>
      </c>
      <c r="L182" s="5">
        <v>-3.3026249693636238</v>
      </c>
      <c r="M182" s="5">
        <v>-4.0415904128956051</v>
      </c>
      <c r="N182" s="10">
        <v>-2.0636337033554</v>
      </c>
    </row>
    <row r="201" spans="2:2" x14ac:dyDescent="0.25">
      <c r="B201">
        <f>1000</f>
        <v>1000</v>
      </c>
    </row>
  </sheetData>
  <mergeCells count="27">
    <mergeCell ref="A175:N175"/>
    <mergeCell ref="B125:N125"/>
    <mergeCell ref="A127:N127"/>
    <mergeCell ref="A135:N135"/>
    <mergeCell ref="B145:N145"/>
    <mergeCell ref="A147:N147"/>
    <mergeCell ref="A155:N155"/>
    <mergeCell ref="A35:N35"/>
    <mergeCell ref="B165:N165"/>
    <mergeCell ref="A167:N167"/>
    <mergeCell ref="A75:N75"/>
    <mergeCell ref="A115:N115"/>
    <mergeCell ref="A87:N87"/>
    <mergeCell ref="A95:N95"/>
    <mergeCell ref="B85:N85"/>
    <mergeCell ref="B105:N105"/>
    <mergeCell ref="A107:N107"/>
    <mergeCell ref="B45:N45"/>
    <mergeCell ref="A47:N47"/>
    <mergeCell ref="A55:N55"/>
    <mergeCell ref="B65:N65"/>
    <mergeCell ref="A67:N67"/>
    <mergeCell ref="B5:N5"/>
    <mergeCell ref="A7:N7"/>
    <mergeCell ref="A15:N15"/>
    <mergeCell ref="B25:N25"/>
    <mergeCell ref="A27:N27"/>
  </mergeCells>
  <conditionalFormatting sqref="B16:N23">
    <cfRule type="cellIs" dxfId="177" priority="1" operator="lessThan">
      <formula>0</formula>
    </cfRule>
    <cfRule type="cellIs" dxfId="176" priority="2" operator="greaterThan">
      <formula>0</formula>
    </cfRule>
  </conditionalFormatting>
  <conditionalFormatting sqref="B36:N42">
    <cfRule type="cellIs" dxfId="175" priority="9" operator="lessThan">
      <formula>0</formula>
    </cfRule>
    <cfRule type="cellIs" dxfId="174" priority="10" operator="greaterThan">
      <formula>0</formula>
    </cfRule>
  </conditionalFormatting>
  <conditionalFormatting sqref="B56:N62">
    <cfRule type="cellIs" dxfId="173" priority="23" operator="lessThan">
      <formula>0</formula>
    </cfRule>
    <cfRule type="cellIs" dxfId="172" priority="24" operator="greaterThan">
      <formula>0</formula>
    </cfRule>
  </conditionalFormatting>
  <conditionalFormatting sqref="B76:N82">
    <cfRule type="cellIs" dxfId="171" priority="43" operator="lessThan">
      <formula>0</formula>
    </cfRule>
    <cfRule type="cellIs" dxfId="170" priority="44" operator="greaterThan">
      <formula>0</formula>
    </cfRule>
  </conditionalFormatting>
  <conditionalFormatting sqref="B96:N102">
    <cfRule type="cellIs" dxfId="169" priority="85" operator="lessThan">
      <formula>0</formula>
    </cfRule>
    <cfRule type="cellIs" dxfId="168" priority="86" operator="greaterThan">
      <formula>0</formula>
    </cfRule>
  </conditionalFormatting>
  <conditionalFormatting sqref="B116:N122">
    <cfRule type="cellIs" dxfId="167" priority="105" operator="lessThan">
      <formula>0</formula>
    </cfRule>
    <cfRule type="cellIs" dxfId="166" priority="106" operator="greaterThan">
      <formula>0</formula>
    </cfRule>
  </conditionalFormatting>
  <conditionalFormatting sqref="B136:N142">
    <cfRule type="cellIs" dxfId="165" priority="129" operator="lessThan">
      <formula>0</formula>
    </cfRule>
    <cfRule type="cellIs" dxfId="164" priority="130" operator="greaterThan">
      <formula>0</formula>
    </cfRule>
  </conditionalFormatting>
  <conditionalFormatting sqref="B156:N162">
    <cfRule type="cellIs" dxfId="163" priority="157" operator="lessThan">
      <formula>0</formula>
    </cfRule>
    <cfRule type="cellIs" dxfId="162" priority="158" operator="greaterThan">
      <formula>0</formula>
    </cfRule>
  </conditionalFormatting>
  <conditionalFormatting sqref="B176:N182">
    <cfRule type="cellIs" dxfId="161" priority="151" operator="lessThan">
      <formula>0</formula>
    </cfRule>
    <cfRule type="cellIs" dxfId="160" priority="152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R279"/>
  <sheetViews>
    <sheetView zoomScale="80" zoomScaleNormal="80" workbookViewId="0">
      <selection activeCell="I49" sqref="I49"/>
    </sheetView>
  </sheetViews>
  <sheetFormatPr baseColWidth="10" defaultRowHeight="15" x14ac:dyDescent="0.25"/>
  <cols>
    <col min="1" max="1" width="42.42578125" customWidth="1"/>
    <col min="14" max="14" width="16.5703125" customWidth="1"/>
    <col min="15" max="15" width="14.140625" bestFit="1" customWidth="1"/>
    <col min="16" max="16" width="17.140625" customWidth="1"/>
  </cols>
  <sheetData>
    <row r="2" spans="1:18" x14ac:dyDescent="0.25">
      <c r="A2" s="1" t="s">
        <v>52</v>
      </c>
    </row>
    <row r="3" spans="1:18" x14ac:dyDescent="0.25">
      <c r="A3" s="1"/>
    </row>
    <row r="4" spans="1:18" x14ac:dyDescent="0.25">
      <c r="A4" s="1"/>
    </row>
    <row r="5" spans="1:18" x14ac:dyDescent="0.25">
      <c r="B5" s="31">
        <v>2026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8" x14ac:dyDescent="0.25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6" t="s">
        <v>41</v>
      </c>
      <c r="O6" s="18"/>
      <c r="P6" s="26" t="s">
        <v>41</v>
      </c>
    </row>
    <row r="7" spans="1:18" x14ac:dyDescent="0.25">
      <c r="A7" s="1"/>
      <c r="B7" s="26" t="s">
        <v>32</v>
      </c>
      <c r="C7" s="26" t="s">
        <v>33</v>
      </c>
      <c r="D7" s="26" t="s">
        <v>34</v>
      </c>
      <c r="E7" s="26" t="s">
        <v>14</v>
      </c>
      <c r="F7" s="26" t="s">
        <v>35</v>
      </c>
      <c r="G7" s="26" t="s">
        <v>36</v>
      </c>
      <c r="H7" s="26" t="s">
        <v>37</v>
      </c>
      <c r="I7" s="26" t="s">
        <v>15</v>
      </c>
      <c r="J7" s="26" t="s">
        <v>16</v>
      </c>
      <c r="K7" s="26" t="s">
        <v>38</v>
      </c>
      <c r="L7" s="26" t="s">
        <v>18</v>
      </c>
      <c r="M7" s="26" t="s">
        <v>39</v>
      </c>
      <c r="N7" s="26" t="s">
        <v>42</v>
      </c>
      <c r="O7" s="26" t="s">
        <v>40</v>
      </c>
      <c r="P7" s="26" t="s">
        <v>43</v>
      </c>
    </row>
    <row r="8" spans="1:18" x14ac:dyDescent="0.25">
      <c r="A8" s="32" t="s">
        <v>31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8" x14ac:dyDescent="0.25">
      <c r="A9" s="2" t="s">
        <v>44</v>
      </c>
      <c r="B9" s="3">
        <f>'DE_VIE Gruppe inkl. MLA und KSC'!B9</f>
        <v>1910186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5">
        <f>'DE_VIE Gruppe inkl. MLA und KSC'!N9</f>
        <v>1.062588156617994</v>
      </c>
      <c r="O9" s="3">
        <f>'DE_VIE Gruppe inkl. MLA und KSC'!O9</f>
        <v>1910186</v>
      </c>
      <c r="P9" s="5">
        <f>'DE_VIE Gruppe inkl. MLA und KSC'!P9</f>
        <v>1.062588156617994</v>
      </c>
      <c r="Q9" s="15"/>
      <c r="R9" s="15"/>
    </row>
    <row r="10" spans="1:18" x14ac:dyDescent="0.25">
      <c r="A10" s="2" t="s">
        <v>45</v>
      </c>
      <c r="B10" s="3">
        <f>'DE_VIE Gruppe inkl. MLA und KSC'!B10</f>
        <v>1534396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5">
        <f>'DE_VIE Gruppe inkl. MLA und KSC'!N10</f>
        <v>-0.53498884062415097</v>
      </c>
      <c r="O10" s="3">
        <f>'DE_VIE Gruppe inkl. MLA und KSC'!O10</f>
        <v>1534396</v>
      </c>
      <c r="P10" s="5">
        <f>'DE_VIE Gruppe inkl. MLA und KSC'!P10</f>
        <v>-0.53498884062415097</v>
      </c>
      <c r="Q10" s="15"/>
      <c r="R10" s="15"/>
    </row>
    <row r="11" spans="1:18" x14ac:dyDescent="0.25">
      <c r="A11" s="2" t="s">
        <v>46</v>
      </c>
      <c r="B11" s="3">
        <f>'DE_VIE Gruppe inkl. MLA und KSC'!B11</f>
        <v>331854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5">
        <f>'DE_VIE Gruppe inkl. MLA und KSC'!N11</f>
        <v>-2.5042746593493148</v>
      </c>
      <c r="O11" s="3">
        <f>'DE_VIE Gruppe inkl. MLA und KSC'!O11</f>
        <v>331854</v>
      </c>
      <c r="P11" s="5">
        <f>'DE_VIE Gruppe inkl. MLA und KSC'!P11</f>
        <v>-2.5042746593493148</v>
      </c>
      <c r="Q11" s="15"/>
      <c r="R11" s="15"/>
    </row>
    <row r="12" spans="1:18" x14ac:dyDescent="0.25">
      <c r="A12" s="2" t="s">
        <v>47</v>
      </c>
      <c r="B12" s="3">
        <f>'DE_VIE Gruppe inkl. MLA und KSC'!B12</f>
        <v>15143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">
        <f>'DE_VIE Gruppe inkl. MLA und KSC'!N12</f>
        <v>-4.0245912029408082</v>
      </c>
      <c r="O12" s="3">
        <f>'DE_VIE Gruppe inkl. MLA und KSC'!O12</f>
        <v>15143</v>
      </c>
      <c r="P12" s="5">
        <f>'DE_VIE Gruppe inkl. MLA und KSC'!P12</f>
        <v>-4.0245912029408082</v>
      </c>
      <c r="Q12" s="15"/>
      <c r="R12" s="15"/>
    </row>
    <row r="13" spans="1:18" x14ac:dyDescent="0.25">
      <c r="A13" s="2" t="s">
        <v>48</v>
      </c>
      <c r="B13" s="6">
        <f>'DE_VIE Gruppe inkl. MLA und KSC'!B13</f>
        <v>22678850.16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5">
        <f>'DE_VIE Gruppe inkl. MLA und KSC'!N13</f>
        <v>5.2844115195804786</v>
      </c>
      <c r="O13" s="6">
        <f>'DE_VIE Gruppe inkl. MLA und KSC'!O13</f>
        <v>22678850.16</v>
      </c>
      <c r="P13" s="5">
        <f>'DE_VIE Gruppe inkl. MLA und KSC'!P13</f>
        <v>5.2844115195804786</v>
      </c>
      <c r="Q13" s="15"/>
      <c r="R13" s="15"/>
    </row>
    <row r="14" spans="1:18" x14ac:dyDescent="0.25">
      <c r="A14" s="2" t="s">
        <v>55</v>
      </c>
      <c r="B14" s="3">
        <f>'DE_VIE Gruppe inkl. MLA und KSC'!B14</f>
        <v>712013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5">
        <f>'DE_VIE Gruppe inkl. MLA und KSC'!N14</f>
        <v>2.6814956036681936</v>
      </c>
      <c r="O14" s="3">
        <f>'DE_VIE Gruppe inkl. MLA und KSC'!O14</f>
        <v>712013</v>
      </c>
      <c r="P14" s="5">
        <f>'DE_VIE Gruppe inkl. MLA und KSC'!P14</f>
        <v>2.6814956036681936</v>
      </c>
      <c r="Q14" s="15"/>
      <c r="R14" s="15"/>
    </row>
    <row r="15" spans="1:18" x14ac:dyDescent="0.25">
      <c r="A15" s="32" t="s">
        <v>49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15"/>
      <c r="R15" s="15"/>
    </row>
    <row r="16" spans="1:18" x14ac:dyDescent="0.25">
      <c r="A16" s="2" t="s">
        <v>44</v>
      </c>
      <c r="B16" s="3">
        <f>'DE_VIE Gruppe inkl. MLA und KSC'!B16</f>
        <v>594889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5">
        <f>'DE_VIE Gruppe inkl. MLA und KSC'!N16</f>
        <v>17.202417775536173</v>
      </c>
      <c r="O16" s="3">
        <f>'DE_VIE Gruppe inkl. MLA und KSC'!O16</f>
        <v>594889</v>
      </c>
      <c r="P16" s="5">
        <f>'DE_VIE Gruppe inkl. MLA und KSC'!P16</f>
        <v>17.202417775536173</v>
      </c>
      <c r="Q16" s="16"/>
      <c r="R16" s="15"/>
    </row>
    <row r="17" spans="1:18" x14ac:dyDescent="0.25">
      <c r="A17" s="2" t="s">
        <v>45</v>
      </c>
      <c r="B17" s="3">
        <f>'DE_VIE Gruppe inkl. MLA und KSC'!B17</f>
        <v>593699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5">
        <f>'DE_VIE Gruppe inkl. MLA und KSC'!N17</f>
        <v>17.19401099497626</v>
      </c>
      <c r="O17" s="3">
        <f>'DE_VIE Gruppe inkl. MLA und KSC'!O17</f>
        <v>593699</v>
      </c>
      <c r="P17" s="5">
        <f>'DE_VIE Gruppe inkl. MLA und KSC'!P17</f>
        <v>17.19401099497626</v>
      </c>
      <c r="Q17" s="16"/>
      <c r="R17" s="15"/>
    </row>
    <row r="18" spans="1:18" x14ac:dyDescent="0.25">
      <c r="A18" s="2" t="s">
        <v>46</v>
      </c>
      <c r="B18" s="3">
        <f>'DE_VIE Gruppe inkl. MLA und KSC'!B18</f>
        <v>1072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5">
        <f>'DE_VIE Gruppe inkl. MLA und KSC'!N18</f>
        <v>16.521739130434774</v>
      </c>
      <c r="O18" s="3">
        <f>'DE_VIE Gruppe inkl. MLA und KSC'!O18</f>
        <v>1072</v>
      </c>
      <c r="P18" s="5">
        <f>'DE_VIE Gruppe inkl. MLA und KSC'!P18</f>
        <v>16.521739130434774</v>
      </c>
      <c r="Q18" s="16"/>
      <c r="R18" s="15"/>
    </row>
    <row r="19" spans="1:18" x14ac:dyDescent="0.25">
      <c r="A19" s="2" t="s">
        <v>47</v>
      </c>
      <c r="B19" s="3">
        <f>'DE_VIE Gruppe inkl. MLA und KSC'!B19</f>
        <v>4324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5">
        <f>'DE_VIE Gruppe inkl. MLA und KSC'!N19</f>
        <v>9.7183455975640598</v>
      </c>
      <c r="O19" s="3">
        <f>'DE_VIE Gruppe inkl. MLA und KSC'!O19</f>
        <v>4324</v>
      </c>
      <c r="P19" s="5">
        <f>'DE_VIE Gruppe inkl. MLA und KSC'!P19</f>
        <v>9.7183455975640598</v>
      </c>
      <c r="Q19" s="16"/>
      <c r="R19" s="15"/>
    </row>
    <row r="20" spans="1:18" x14ac:dyDescent="0.25">
      <c r="A20" s="2" t="s">
        <v>48</v>
      </c>
      <c r="B20" s="6">
        <f>'DE_VIE Gruppe inkl. MLA und KSC'!B20</f>
        <v>1949043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5">
        <f>'DE_VIE Gruppe inkl. MLA und KSC'!N20</f>
        <v>0.61518971920258014</v>
      </c>
      <c r="O20" s="6">
        <f>'DE_VIE Gruppe inkl. MLA und KSC'!O20</f>
        <v>1949043</v>
      </c>
      <c r="P20" s="5">
        <f>'DE_VIE Gruppe inkl. MLA und KSC'!P20</f>
        <v>0.61518971920258014</v>
      </c>
      <c r="Q20" s="16"/>
      <c r="R20" s="15"/>
    </row>
    <row r="21" spans="1:18" x14ac:dyDescent="0.25">
      <c r="A21" s="2" t="s">
        <v>55</v>
      </c>
      <c r="B21" s="3">
        <f>'DE_VIE Gruppe inkl. MLA und KSC'!B21</f>
        <v>172992.98300000009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5">
        <f>'DE_VIE Gruppe inkl. MLA und KSC'!N21</f>
        <v>12.42489127747104</v>
      </c>
      <c r="O21" s="3">
        <f>'DE_VIE Gruppe inkl. MLA und KSC'!O21</f>
        <v>172992.98300000009</v>
      </c>
      <c r="P21" s="5">
        <f>'DE_VIE Gruppe inkl. MLA und KSC'!P21</f>
        <v>12.42489127747104</v>
      </c>
      <c r="Q21" s="16"/>
      <c r="R21" s="15"/>
    </row>
    <row r="22" spans="1:18" x14ac:dyDescent="0.25">
      <c r="A22" s="32" t="s">
        <v>50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15"/>
      <c r="R22" s="15"/>
    </row>
    <row r="23" spans="1:18" x14ac:dyDescent="0.25">
      <c r="A23" s="2" t="s">
        <v>44</v>
      </c>
      <c r="B23" s="3">
        <f>'DE_VIE Gruppe inkl. MLA und KSC'!B23</f>
        <v>52110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5">
        <f>'DE_VIE Gruppe inkl. MLA und KSC'!N23</f>
        <v>34.738202973497103</v>
      </c>
      <c r="O23" s="3">
        <f>'DE_VIE Gruppe inkl. MLA und KSC'!O23</f>
        <v>52110</v>
      </c>
      <c r="P23" s="5">
        <f>'DE_VIE Gruppe inkl. MLA und KSC'!P23</f>
        <v>34.738202973497103</v>
      </c>
      <c r="Q23" s="16"/>
      <c r="R23" s="15"/>
    </row>
    <row r="24" spans="1:18" x14ac:dyDescent="0.25">
      <c r="A24" s="2" t="s">
        <v>45</v>
      </c>
      <c r="B24" s="3">
        <f>'DE_VIE Gruppe inkl. MLA und KSC'!B24</f>
        <v>52110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5">
        <f>'DE_VIE Gruppe inkl. MLA und KSC'!N24</f>
        <v>34.738202973497103</v>
      </c>
      <c r="O24" s="3">
        <f>'DE_VIE Gruppe inkl. MLA und KSC'!O24</f>
        <v>52110</v>
      </c>
      <c r="P24" s="5">
        <f>'DE_VIE Gruppe inkl. MLA und KSC'!P24</f>
        <v>34.738202973497103</v>
      </c>
      <c r="Q24" s="16"/>
      <c r="R24" s="15"/>
    </row>
    <row r="25" spans="1:18" x14ac:dyDescent="0.25">
      <c r="A25" s="2" t="s">
        <v>46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5"/>
      <c r="Q25" s="16"/>
      <c r="R25" s="15"/>
    </row>
    <row r="26" spans="1:18" x14ac:dyDescent="0.25">
      <c r="A26" s="2" t="s">
        <v>47</v>
      </c>
      <c r="B26" s="3">
        <f>'DE_VIE Gruppe inkl. MLA und KSC'!B26</f>
        <v>398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5">
        <f>'DE_VIE Gruppe inkl. MLA und KSC'!N26</f>
        <v>15.362318840579704</v>
      </c>
      <c r="O26" s="3">
        <f>'DE_VIE Gruppe inkl. MLA und KSC'!O26</f>
        <v>398</v>
      </c>
      <c r="P26" s="5">
        <f>'DE_VIE Gruppe inkl. MLA und KSC'!P26</f>
        <v>15.362318840579704</v>
      </c>
      <c r="Q26" s="16"/>
      <c r="R26" s="15"/>
    </row>
    <row r="27" spans="1:18" x14ac:dyDescent="0.25">
      <c r="A27" s="2" t="s">
        <v>48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5"/>
      <c r="O27" s="3"/>
      <c r="P27" s="5"/>
      <c r="Q27" s="16"/>
      <c r="R27" s="15"/>
    </row>
    <row r="28" spans="1:18" x14ac:dyDescent="0.25">
      <c r="A28" s="2" t="s">
        <v>55</v>
      </c>
      <c r="B28" s="3">
        <f>'DE_VIE Gruppe inkl. MLA und KSC'!B28</f>
        <v>13267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5">
        <f>'DE_VIE Gruppe inkl. MLA und KSC'!N28</f>
        <v>25.670171450222611</v>
      </c>
      <c r="O28" s="3">
        <f>'DE_VIE Gruppe inkl. MLA und KSC'!O28</f>
        <v>13267</v>
      </c>
      <c r="P28" s="5">
        <f>'DE_VIE Gruppe inkl. MLA und KSC'!P28</f>
        <v>25.670171450222611</v>
      </c>
      <c r="Q28" s="16"/>
      <c r="R28" s="15"/>
    </row>
    <row r="29" spans="1:18" x14ac:dyDescent="0.25">
      <c r="A29" s="32" t="s">
        <v>51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15"/>
      <c r="R29" s="15"/>
    </row>
    <row r="30" spans="1:18" x14ac:dyDescent="0.25">
      <c r="A30" s="2" t="s">
        <v>44</v>
      </c>
      <c r="B30" s="3">
        <f>'DE_VIE Gruppe inkl. MLA und KSC'!B30</f>
        <v>2557185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5">
        <f>'DE_VIE Gruppe inkl. MLA und KSC'!N30</f>
        <v>4.959630201067089</v>
      </c>
      <c r="O30" s="3">
        <f>'DE_VIE Gruppe inkl. MLA und KSC'!O30</f>
        <v>2557185</v>
      </c>
      <c r="P30" s="5">
        <f>'DE_VIE Gruppe inkl. MLA und KSC'!P30</f>
        <v>4.959630201067089</v>
      </c>
      <c r="Q30" s="15"/>
      <c r="R30" s="15"/>
    </row>
    <row r="31" spans="1:18" x14ac:dyDescent="0.25">
      <c r="A31" s="2" t="s">
        <v>45</v>
      </c>
      <c r="B31" s="3">
        <f>'DE_VIE Gruppe inkl. MLA und KSC'!B31</f>
        <v>2180205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5">
        <f>'DE_VIE Gruppe inkl. MLA und KSC'!N31</f>
        <v>4.4199990516873511</v>
      </c>
      <c r="O31" s="3">
        <f>'DE_VIE Gruppe inkl. MLA und KSC'!O31</f>
        <v>2180205</v>
      </c>
      <c r="P31" s="5">
        <f>'DE_VIE Gruppe inkl. MLA und KSC'!P31</f>
        <v>4.4199990516873511</v>
      </c>
      <c r="Q31" s="15"/>
      <c r="R31" s="15"/>
    </row>
    <row r="32" spans="1:18" x14ac:dyDescent="0.25">
      <c r="A32" s="2" t="s">
        <v>46</v>
      </c>
      <c r="B32" s="3">
        <f>'DE_VIE Gruppe inkl. MLA und KSC'!B32</f>
        <v>332926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5">
        <f>'DE_VIE Gruppe inkl. MLA und KSC'!N32</f>
        <v>-2.4529882976167428</v>
      </c>
      <c r="O32" s="3">
        <f>'DE_VIE Gruppe inkl. MLA und KSC'!O32</f>
        <v>332926</v>
      </c>
      <c r="P32" s="5">
        <f>'DE_VIE Gruppe inkl. MLA und KSC'!P32</f>
        <v>-2.4529882976167428</v>
      </c>
      <c r="Q32" s="15"/>
      <c r="R32" s="15"/>
    </row>
    <row r="33" spans="1:18" x14ac:dyDescent="0.25">
      <c r="A33" s="2" t="s">
        <v>47</v>
      </c>
      <c r="B33" s="3">
        <f>'DE_VIE Gruppe inkl. MLA und KSC'!B33</f>
        <v>19865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5">
        <f>'DE_VIE Gruppe inkl. MLA und KSC'!N33</f>
        <v>-0.99182615629983539</v>
      </c>
      <c r="O33" s="3">
        <f>'DE_VIE Gruppe inkl. MLA und KSC'!O33</f>
        <v>19865</v>
      </c>
      <c r="P33" s="5">
        <f>'DE_VIE Gruppe inkl. MLA und KSC'!P33</f>
        <v>-0.99182615629983539</v>
      </c>
      <c r="Q33" s="15"/>
      <c r="R33" s="15"/>
    </row>
    <row r="34" spans="1:18" x14ac:dyDescent="0.25">
      <c r="A34" s="2" t="s">
        <v>48</v>
      </c>
      <c r="B34" s="6">
        <f>'DE_VIE Gruppe inkl. MLA und KSC'!B34</f>
        <v>24628494.16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5">
        <f>'DE_VIE Gruppe inkl. MLA und KSC'!N34</f>
        <v>4.9001759470919781</v>
      </c>
      <c r="O34" s="6">
        <f>'DE_VIE Gruppe inkl. MLA und KSC'!O34</f>
        <v>24628494.16</v>
      </c>
      <c r="P34" s="5">
        <f>'DE_VIE Gruppe inkl. MLA und KSC'!P34</f>
        <v>4.9001759470919781</v>
      </c>
      <c r="Q34" s="15"/>
      <c r="R34" s="15"/>
    </row>
    <row r="35" spans="1:18" x14ac:dyDescent="0.25">
      <c r="A35" s="2" t="s">
        <v>55</v>
      </c>
      <c r="B35" s="3">
        <f>'DE_VIE Gruppe inkl. MLA und KSC'!B35</f>
        <v>898272.98300000012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5">
        <f>'DE_VIE Gruppe inkl. MLA und KSC'!N35</f>
        <v>4.7120939771643666</v>
      </c>
      <c r="O35" s="3">
        <f>'DE_VIE Gruppe inkl. MLA und KSC'!O35</f>
        <v>898272.98300000012</v>
      </c>
      <c r="P35" s="5">
        <f>'DE_VIE Gruppe inkl. MLA und KSC'!P35</f>
        <v>4.7120939771643666</v>
      </c>
      <c r="Q35" s="15"/>
      <c r="R35" s="15"/>
    </row>
    <row r="36" spans="1:18" x14ac:dyDescent="0.25">
      <c r="A36" s="28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29"/>
      <c r="O36" s="30"/>
      <c r="P36" s="29"/>
      <c r="Q36" s="15"/>
      <c r="R36" s="15"/>
    </row>
    <row r="37" spans="1:18" x14ac:dyDescent="0.25">
      <c r="A37" s="1"/>
    </row>
    <row r="38" spans="1:18" x14ac:dyDescent="0.25">
      <c r="B38" s="31">
        <v>2025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8" x14ac:dyDescent="0.25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7" t="s">
        <v>41</v>
      </c>
      <c r="O39" s="18"/>
      <c r="P39" s="17" t="s">
        <v>41</v>
      </c>
    </row>
    <row r="40" spans="1:18" x14ac:dyDescent="0.25">
      <c r="A40" s="1"/>
      <c r="B40" s="17" t="s">
        <v>32</v>
      </c>
      <c r="C40" s="17" t="s">
        <v>33</v>
      </c>
      <c r="D40" s="17" t="s">
        <v>34</v>
      </c>
      <c r="E40" s="17" t="s">
        <v>14</v>
      </c>
      <c r="F40" s="17" t="s">
        <v>35</v>
      </c>
      <c r="G40" s="17" t="s">
        <v>36</v>
      </c>
      <c r="H40" s="17" t="s">
        <v>37</v>
      </c>
      <c r="I40" s="17" t="s">
        <v>15</v>
      </c>
      <c r="J40" s="17" t="s">
        <v>16</v>
      </c>
      <c r="K40" s="17" t="s">
        <v>38</v>
      </c>
      <c r="L40" s="17" t="s">
        <v>18</v>
      </c>
      <c r="M40" s="17" t="s">
        <v>39</v>
      </c>
      <c r="N40" s="17" t="s">
        <v>42</v>
      </c>
      <c r="O40" s="17" t="s">
        <v>40</v>
      </c>
      <c r="P40" s="17" t="s">
        <v>43</v>
      </c>
    </row>
    <row r="41" spans="1:18" x14ac:dyDescent="0.25">
      <c r="A41" s="32" t="s">
        <v>31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8" x14ac:dyDescent="0.25">
      <c r="A42" s="2" t="s">
        <v>44</v>
      </c>
      <c r="B42" s="3">
        <f>'DE_VIE Gruppe inkl. MLA und KSC'!B42</f>
        <v>1890102</v>
      </c>
      <c r="C42" s="3">
        <f>'DE_VIE Gruppe inkl. MLA und KSC'!C42</f>
        <v>1901065</v>
      </c>
      <c r="D42" s="3">
        <f>'DE_VIE Gruppe inkl. MLA und KSC'!D42</f>
        <v>2227037</v>
      </c>
      <c r="E42" s="3">
        <f>'DE_VIE Gruppe inkl. MLA und KSC'!E42</f>
        <v>2808777</v>
      </c>
      <c r="F42" s="3">
        <f>'DE_VIE Gruppe inkl. MLA und KSC'!F42</f>
        <v>2900976</v>
      </c>
      <c r="G42" s="3">
        <f>'DE_VIE Gruppe inkl. MLA und KSC'!G42</f>
        <v>3008513</v>
      </c>
      <c r="H42" s="3">
        <f>'DE_VIE Gruppe inkl. MLA und KSC'!H42</f>
        <v>3283706</v>
      </c>
      <c r="I42" s="3">
        <f>'DE_VIE Gruppe inkl. MLA und KSC'!I42</f>
        <v>3407359</v>
      </c>
      <c r="J42" s="3">
        <f>'DE_VIE Gruppe inkl. MLA und KSC'!J42</f>
        <v>3144947</v>
      </c>
      <c r="K42" s="3">
        <f>'DE_VIE Gruppe inkl. MLA und KSC'!K42</f>
        <v>3064591</v>
      </c>
      <c r="L42" s="3">
        <f>'DE_VIE Gruppe inkl. MLA und KSC'!L42</f>
        <v>2396644</v>
      </c>
      <c r="M42" s="3">
        <f>'DE_VIE Gruppe inkl. MLA und KSC'!M42</f>
        <v>2525398</v>
      </c>
      <c r="N42" s="5">
        <f>'DE_VIE Gruppe inkl. MLA und KSC'!N42</f>
        <v>6.0781384939530225</v>
      </c>
      <c r="O42" s="3">
        <f>'DE_VIE Gruppe inkl. MLA und KSC'!O42</f>
        <v>32559115</v>
      </c>
      <c r="P42" s="5">
        <f>'DE_VIE Gruppe inkl. MLA und KSC'!P42</f>
        <v>2.6459121667590013</v>
      </c>
      <c r="Q42" s="15"/>
      <c r="R42" s="15"/>
    </row>
    <row r="43" spans="1:18" x14ac:dyDescent="0.25">
      <c r="A43" s="2" t="s">
        <v>45</v>
      </c>
      <c r="B43" s="3">
        <f>'DE_VIE Gruppe inkl. MLA und KSC'!B43</f>
        <v>1542649</v>
      </c>
      <c r="C43" s="3">
        <f>'DE_VIE Gruppe inkl. MLA und KSC'!C43</f>
        <v>1567682</v>
      </c>
      <c r="D43" s="3">
        <f>'DE_VIE Gruppe inkl. MLA und KSC'!D43</f>
        <v>1772157</v>
      </c>
      <c r="E43" s="3">
        <f>'DE_VIE Gruppe inkl. MLA und KSC'!E43</f>
        <v>2167994</v>
      </c>
      <c r="F43" s="3">
        <f>'DE_VIE Gruppe inkl. MLA und KSC'!F43</f>
        <v>2272453</v>
      </c>
      <c r="G43" s="3">
        <f>'DE_VIE Gruppe inkl. MLA und KSC'!G43</f>
        <v>2363752</v>
      </c>
      <c r="H43" s="3">
        <f>'DE_VIE Gruppe inkl. MLA und KSC'!H43</f>
        <v>2535697</v>
      </c>
      <c r="I43" s="3">
        <f>'DE_VIE Gruppe inkl. MLA und KSC'!I43</f>
        <v>2625316</v>
      </c>
      <c r="J43" s="3">
        <f>'DE_VIE Gruppe inkl. MLA und KSC'!J43</f>
        <v>2429303</v>
      </c>
      <c r="K43" s="3">
        <f>'DE_VIE Gruppe inkl. MLA und KSC'!K43</f>
        <v>2350543</v>
      </c>
      <c r="L43" s="3">
        <f>'DE_VIE Gruppe inkl. MLA und KSC'!L43</f>
        <v>1970413</v>
      </c>
      <c r="M43" s="3">
        <f>'DE_VIE Gruppe inkl. MLA und KSC'!M43</f>
        <v>2137388</v>
      </c>
      <c r="N43" s="5">
        <f>'DE_VIE Gruppe inkl. MLA und KSC'!N43</f>
        <v>6.3126407006506957</v>
      </c>
      <c r="O43" s="3">
        <f>'DE_VIE Gruppe inkl. MLA und KSC'!O43</f>
        <v>25735347</v>
      </c>
      <c r="P43" s="5">
        <f>'DE_VIE Gruppe inkl. MLA und KSC'!P43</f>
        <v>3.4986745431038413</v>
      </c>
      <c r="Q43" s="15"/>
      <c r="R43" s="15"/>
    </row>
    <row r="44" spans="1:18" x14ac:dyDescent="0.25">
      <c r="A44" s="2" t="s">
        <v>46</v>
      </c>
      <c r="B44" s="3">
        <f>'DE_VIE Gruppe inkl. MLA und KSC'!B44</f>
        <v>340378</v>
      </c>
      <c r="C44" s="3">
        <f>'DE_VIE Gruppe inkl. MLA und KSC'!C44</f>
        <v>326176</v>
      </c>
      <c r="D44" s="3">
        <f>'DE_VIE Gruppe inkl. MLA und KSC'!D44</f>
        <v>449134</v>
      </c>
      <c r="E44" s="3">
        <f>'DE_VIE Gruppe inkl. MLA und KSC'!E44</f>
        <v>620340</v>
      </c>
      <c r="F44" s="3">
        <f>'DE_VIE Gruppe inkl. MLA und KSC'!F44</f>
        <v>576180</v>
      </c>
      <c r="G44" s="3">
        <f>'DE_VIE Gruppe inkl. MLA und KSC'!G44</f>
        <v>612698</v>
      </c>
      <c r="H44" s="3">
        <f>'DE_VIE Gruppe inkl. MLA und KSC'!H44</f>
        <v>723314</v>
      </c>
      <c r="I44" s="3">
        <f>'DE_VIE Gruppe inkl. MLA und KSC'!I44</f>
        <v>755154</v>
      </c>
      <c r="J44" s="3">
        <f>'DE_VIE Gruppe inkl. MLA und KSC'!J44</f>
        <v>698126</v>
      </c>
      <c r="K44" s="3">
        <f>'DE_VIE Gruppe inkl. MLA und KSC'!K44</f>
        <v>697618</v>
      </c>
      <c r="L44" s="3">
        <f>'DE_VIE Gruppe inkl. MLA und KSC'!L44</f>
        <v>408184</v>
      </c>
      <c r="M44" s="3">
        <f>'DE_VIE Gruppe inkl. MLA und KSC'!M44</f>
        <v>356112</v>
      </c>
      <c r="N44" s="5">
        <f>'DE_VIE Gruppe inkl. MLA und KSC'!N44</f>
        <v>-1.8969801486509619</v>
      </c>
      <c r="O44" s="3">
        <f>'DE_VIE Gruppe inkl. MLA und KSC'!O44</f>
        <v>6563414</v>
      </c>
      <c r="P44" s="5">
        <f>'DE_VIE Gruppe inkl. MLA und KSC'!P44</f>
        <v>-2.8693971031067411</v>
      </c>
      <c r="Q44" s="15"/>
      <c r="R44" s="15"/>
    </row>
    <row r="45" spans="1:18" x14ac:dyDescent="0.25">
      <c r="A45" s="2" t="s">
        <v>47</v>
      </c>
      <c r="B45" s="3">
        <f>'DE_VIE Gruppe inkl. MLA und KSC'!B45</f>
        <v>15778</v>
      </c>
      <c r="C45" s="3">
        <f>'DE_VIE Gruppe inkl. MLA und KSC'!C45</f>
        <v>14986</v>
      </c>
      <c r="D45" s="3">
        <f>'DE_VIE Gruppe inkl. MLA und KSC'!D45</f>
        <v>17839</v>
      </c>
      <c r="E45" s="3">
        <f>'DE_VIE Gruppe inkl. MLA und KSC'!E45</f>
        <v>20556</v>
      </c>
      <c r="F45" s="3">
        <f>'DE_VIE Gruppe inkl. MLA und KSC'!F45</f>
        <v>21828</v>
      </c>
      <c r="G45" s="3">
        <f>'DE_VIE Gruppe inkl. MLA und KSC'!G45</f>
        <v>21969</v>
      </c>
      <c r="H45" s="3">
        <f>'DE_VIE Gruppe inkl. MLA und KSC'!H45</f>
        <v>22933</v>
      </c>
      <c r="I45" s="3">
        <f>'DE_VIE Gruppe inkl. MLA und KSC'!I45</f>
        <v>23227</v>
      </c>
      <c r="J45" s="3">
        <f>'DE_VIE Gruppe inkl. MLA und KSC'!J45</f>
        <v>22481</v>
      </c>
      <c r="K45" s="3">
        <f>'DE_VIE Gruppe inkl. MLA und KSC'!K45</f>
        <v>22289</v>
      </c>
      <c r="L45" s="3">
        <f>'DE_VIE Gruppe inkl. MLA und KSC'!L45</f>
        <v>18099</v>
      </c>
      <c r="M45" s="3">
        <f>'DE_VIE Gruppe inkl. MLA und KSC'!M45</f>
        <v>18375</v>
      </c>
      <c r="N45" s="5">
        <f>'DE_VIE Gruppe inkl. MLA und KSC'!N45</f>
        <v>4.0074715571404296</v>
      </c>
      <c r="O45" s="3">
        <f>'DE_VIE Gruppe inkl. MLA und KSC'!O45</f>
        <v>240360</v>
      </c>
      <c r="P45" s="5">
        <f>'DE_VIE Gruppe inkl. MLA und KSC'!P45</f>
        <v>2.6574071701304325</v>
      </c>
      <c r="Q45" s="15"/>
      <c r="R45" s="15"/>
    </row>
    <row r="46" spans="1:18" x14ac:dyDescent="0.25">
      <c r="A46" s="2" t="s">
        <v>48</v>
      </c>
      <c r="B46" s="6">
        <f>'DE_VIE Gruppe inkl. MLA und KSC'!B46</f>
        <v>21540558.41</v>
      </c>
      <c r="C46" s="6">
        <f>'DE_VIE Gruppe inkl. MLA und KSC'!C46</f>
        <v>23232408.34</v>
      </c>
      <c r="D46" s="6">
        <f>'DE_VIE Gruppe inkl. MLA und KSC'!D46</f>
        <v>28507476.23</v>
      </c>
      <c r="E46" s="6">
        <f>'DE_VIE Gruppe inkl. MLA und KSC'!E46</f>
        <v>26999225.629999999</v>
      </c>
      <c r="F46" s="6">
        <f>'DE_VIE Gruppe inkl. MLA und KSC'!F46</f>
        <v>27944793.52</v>
      </c>
      <c r="G46" s="6">
        <f>'DE_VIE Gruppe inkl. MLA und KSC'!G46</f>
        <v>25776052.719999999</v>
      </c>
      <c r="H46" s="6">
        <f>'DE_VIE Gruppe inkl. MLA und KSC'!H46</f>
        <v>28094627.009999998</v>
      </c>
      <c r="I46" s="6">
        <f>'DE_VIE Gruppe inkl. MLA und KSC'!I46</f>
        <v>25402219.050000001</v>
      </c>
      <c r="J46" s="6">
        <f>'DE_VIE Gruppe inkl. MLA und KSC'!J46</f>
        <v>25735310.32</v>
      </c>
      <c r="K46" s="6">
        <f>'DE_VIE Gruppe inkl. MLA und KSC'!K46</f>
        <v>28502762.809999999</v>
      </c>
      <c r="L46" s="6">
        <f>'DE_VIE Gruppe inkl. MLA und KSC'!L46</f>
        <v>27313424.920000002</v>
      </c>
      <c r="M46" s="6">
        <f>'DE_VIE Gruppe inkl. MLA und KSC'!M46</f>
        <v>24714207</v>
      </c>
      <c r="N46" s="5">
        <f>'DE_VIE Gruppe inkl. MLA und KSC'!N46</f>
        <v>-1.2356380795492949</v>
      </c>
      <c r="O46" s="6">
        <f>'DE_VIE Gruppe inkl. MLA und KSC'!O46</f>
        <v>313763065.95999998</v>
      </c>
      <c r="P46" s="5">
        <f>'DE_VIE Gruppe inkl. MLA und KSC'!P46</f>
        <v>5.3091133609932006</v>
      </c>
      <c r="Q46" s="15"/>
      <c r="R46" s="15"/>
    </row>
    <row r="47" spans="1:18" x14ac:dyDescent="0.25">
      <c r="A47" s="2" t="s">
        <v>55</v>
      </c>
      <c r="B47" s="3">
        <f>'DE_VIE Gruppe inkl. MLA und KSC'!B47</f>
        <v>693419</v>
      </c>
      <c r="C47" s="3">
        <f>'DE_VIE Gruppe inkl. MLA und KSC'!C47</f>
        <v>652810</v>
      </c>
      <c r="D47" s="3">
        <f>'DE_VIE Gruppe inkl. MLA und KSC'!D47</f>
        <v>770976</v>
      </c>
      <c r="E47" s="3">
        <f>'DE_VIE Gruppe inkl. MLA und KSC'!E47</f>
        <v>886597</v>
      </c>
      <c r="F47" s="3">
        <f>'DE_VIE Gruppe inkl. MLA und KSC'!F47</f>
        <v>964279</v>
      </c>
      <c r="G47" s="3">
        <f>'DE_VIE Gruppe inkl. MLA und KSC'!G47</f>
        <v>946026</v>
      </c>
      <c r="H47" s="3">
        <f>'DE_VIE Gruppe inkl. MLA und KSC'!H47</f>
        <v>982969</v>
      </c>
      <c r="I47" s="3">
        <f>'DE_VIE Gruppe inkl. MLA und KSC'!I47</f>
        <v>998272</v>
      </c>
      <c r="J47" s="3">
        <f>'DE_VIE Gruppe inkl. MLA und KSC'!J47</f>
        <v>962334</v>
      </c>
      <c r="K47" s="3">
        <f>'DE_VIE Gruppe inkl. MLA und KSC'!K47</f>
        <v>954938</v>
      </c>
      <c r="L47" s="3">
        <f>'DE_VIE Gruppe inkl. MLA und KSC'!L47</f>
        <v>778432</v>
      </c>
      <c r="M47" s="3">
        <f>'DE_VIE Gruppe inkl. MLA und KSC'!M47</f>
        <v>810911</v>
      </c>
      <c r="N47" s="5">
        <f>'DE_VIE Gruppe inkl. MLA und KSC'!N47</f>
        <v>5.5836578661948133</v>
      </c>
      <c r="O47" s="3">
        <f>'DE_VIE Gruppe inkl. MLA und KSC'!O47</f>
        <v>10401963</v>
      </c>
      <c r="P47" s="5">
        <f>'DE_VIE Gruppe inkl. MLA und KSC'!P47</f>
        <v>3.6054361872107643</v>
      </c>
      <c r="Q47" s="15"/>
      <c r="R47" s="15"/>
    </row>
    <row r="48" spans="1:18" x14ac:dyDescent="0.25">
      <c r="A48" s="32" t="s">
        <v>49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15"/>
      <c r="R48" s="15"/>
    </row>
    <row r="49" spans="1:18" x14ac:dyDescent="0.25">
      <c r="A49" s="2" t="s">
        <v>44</v>
      </c>
      <c r="B49" s="3">
        <f>'DE_VIE Gruppe inkl. MLA und KSC'!B49</f>
        <v>507574</v>
      </c>
      <c r="C49" s="3">
        <f>'DE_VIE Gruppe inkl. MLA und KSC'!C49</f>
        <v>560553</v>
      </c>
      <c r="D49" s="3">
        <f>'DE_VIE Gruppe inkl. MLA und KSC'!D49</f>
        <v>725134</v>
      </c>
      <c r="E49" s="3">
        <f>'DE_VIE Gruppe inkl. MLA und KSC'!E49</f>
        <v>896750</v>
      </c>
      <c r="F49" s="3">
        <f>'DE_VIE Gruppe inkl. MLA und KSC'!F49</f>
        <v>927709</v>
      </c>
      <c r="G49" s="3">
        <f>'DE_VIE Gruppe inkl. MLA und KSC'!G49</f>
        <v>923374</v>
      </c>
      <c r="H49" s="3">
        <f>'DE_VIE Gruppe inkl. MLA und KSC'!H49</f>
        <v>1035341</v>
      </c>
      <c r="I49" s="3">
        <f>'DE_VIE Gruppe inkl. MLA und KSC'!I49</f>
        <v>1072390</v>
      </c>
      <c r="J49" s="3">
        <f>'DE_VIE Gruppe inkl. MLA und KSC'!J49</f>
        <v>990556</v>
      </c>
      <c r="K49" s="3">
        <f>'DE_VIE Gruppe inkl. MLA und KSC'!K49</f>
        <v>978445</v>
      </c>
      <c r="L49" s="3">
        <f>'DE_VIE Gruppe inkl. MLA und KSC'!L49</f>
        <v>734791</v>
      </c>
      <c r="M49" s="3">
        <f>'DE_VIE Gruppe inkl. MLA und KSC'!M49</f>
        <v>709352</v>
      </c>
      <c r="N49" s="5">
        <f>'DE_VIE Gruppe inkl. MLA und KSC'!N49</f>
        <v>19.916353782252738</v>
      </c>
      <c r="O49" s="3">
        <f>'DE_VIE Gruppe inkl. MLA und KSC'!O49</f>
        <v>10061969</v>
      </c>
      <c r="P49" s="5">
        <f>'DE_VIE Gruppe inkl. MLA und KSC'!P49</f>
        <v>12.330717745483621</v>
      </c>
      <c r="Q49" s="16"/>
      <c r="R49" s="15"/>
    </row>
    <row r="50" spans="1:18" x14ac:dyDescent="0.25">
      <c r="A50" s="2" t="s">
        <v>45</v>
      </c>
      <c r="B50" s="3">
        <f>'DE_VIE Gruppe inkl. MLA und KSC'!B50</f>
        <v>506595</v>
      </c>
      <c r="C50" s="3">
        <f>'DE_VIE Gruppe inkl. MLA und KSC'!C50</f>
        <v>559989</v>
      </c>
      <c r="D50" s="3">
        <f>'DE_VIE Gruppe inkl. MLA und KSC'!D50</f>
        <v>724308</v>
      </c>
      <c r="E50" s="3">
        <f>'DE_VIE Gruppe inkl. MLA und KSC'!E50</f>
        <v>896203</v>
      </c>
      <c r="F50" s="3">
        <f>'DE_VIE Gruppe inkl. MLA und KSC'!F50</f>
        <v>927206</v>
      </c>
      <c r="G50" s="3">
        <f>'DE_VIE Gruppe inkl. MLA und KSC'!G50</f>
        <v>921994</v>
      </c>
      <c r="H50" s="3">
        <f>'DE_VIE Gruppe inkl. MLA und KSC'!H50</f>
        <v>1033701</v>
      </c>
      <c r="I50" s="3">
        <f>'DE_VIE Gruppe inkl. MLA und KSC'!I50</f>
        <v>1071384</v>
      </c>
      <c r="J50" s="3">
        <f>'DE_VIE Gruppe inkl. MLA und KSC'!J50</f>
        <v>989293</v>
      </c>
      <c r="K50" s="3">
        <f>'DE_VIE Gruppe inkl. MLA und KSC'!K50</f>
        <v>977455</v>
      </c>
      <c r="L50" s="3">
        <f>'DE_VIE Gruppe inkl. MLA und KSC'!L50</f>
        <v>733737</v>
      </c>
      <c r="M50" s="3">
        <f>'DE_VIE Gruppe inkl. MLA und KSC'!M50</f>
        <v>707061</v>
      </c>
      <c r="N50" s="5">
        <f>'DE_VIE Gruppe inkl. MLA und KSC'!N50</f>
        <v>19.809169101051239</v>
      </c>
      <c r="O50" s="3">
        <f>'DE_VIE Gruppe inkl. MLA und KSC'!O50</f>
        <v>10048926</v>
      </c>
      <c r="P50" s="5">
        <f>'DE_VIE Gruppe inkl. MLA und KSC'!P50</f>
        <v>12.340045054849602</v>
      </c>
      <c r="Q50" s="16"/>
      <c r="R50" s="15"/>
    </row>
    <row r="51" spans="1:18" x14ac:dyDescent="0.25">
      <c r="A51" s="2" t="s">
        <v>46</v>
      </c>
      <c r="B51" s="3">
        <f>'DE_VIE Gruppe inkl. MLA und KSC'!B51</f>
        <v>920</v>
      </c>
      <c r="C51" s="3">
        <f>'DE_VIE Gruppe inkl. MLA und KSC'!C51</f>
        <v>562</v>
      </c>
      <c r="D51" s="3">
        <f>'DE_VIE Gruppe inkl. MLA und KSC'!D51</f>
        <v>824</v>
      </c>
      <c r="E51" s="3">
        <f>'DE_VIE Gruppe inkl. MLA und KSC'!E51</f>
        <v>546</v>
      </c>
      <c r="F51" s="3">
        <f>'DE_VIE Gruppe inkl. MLA und KSC'!F51</f>
        <v>416</v>
      </c>
      <c r="G51" s="3">
        <f>'DE_VIE Gruppe inkl. MLA und KSC'!G51</f>
        <v>1378</v>
      </c>
      <c r="H51" s="3">
        <f>'DE_VIE Gruppe inkl. MLA und KSC'!H51</f>
        <v>1638</v>
      </c>
      <c r="I51" s="3">
        <f>'DE_VIE Gruppe inkl. MLA und KSC'!I51</f>
        <v>1004</v>
      </c>
      <c r="J51" s="3">
        <f>'DE_VIE Gruppe inkl. MLA und KSC'!J51</f>
        <v>970</v>
      </c>
      <c r="K51" s="3">
        <f>'DE_VIE Gruppe inkl. MLA und KSC'!K51</f>
        <v>866</v>
      </c>
      <c r="L51" s="3">
        <f>'DE_VIE Gruppe inkl. MLA und KSC'!L51</f>
        <v>1054</v>
      </c>
      <c r="M51" s="3">
        <f>'DE_VIE Gruppe inkl. MLA und KSC'!M51</f>
        <v>2188</v>
      </c>
      <c r="N51" s="5">
        <f>'DE_VIE Gruppe inkl. MLA und KSC'!N51</f>
        <v>58.321273516642556</v>
      </c>
      <c r="O51" s="3">
        <f>'DE_VIE Gruppe inkl. MLA und KSC'!O51</f>
        <v>12366</v>
      </c>
      <c r="P51" s="5">
        <f>'DE_VIE Gruppe inkl. MLA und KSC'!P51</f>
        <v>0.58565153733527442</v>
      </c>
      <c r="Q51" s="16"/>
      <c r="R51" s="15"/>
    </row>
    <row r="52" spans="1:18" x14ac:dyDescent="0.25">
      <c r="A52" s="2" t="s">
        <v>47</v>
      </c>
      <c r="B52" s="3">
        <f>'DE_VIE Gruppe inkl. MLA und KSC'!B52</f>
        <v>3941</v>
      </c>
      <c r="C52" s="3">
        <f>'DE_VIE Gruppe inkl. MLA und KSC'!C52</f>
        <v>3947</v>
      </c>
      <c r="D52" s="3">
        <f>'DE_VIE Gruppe inkl. MLA und KSC'!D52</f>
        <v>4792</v>
      </c>
      <c r="E52" s="3">
        <f>'DE_VIE Gruppe inkl. MLA und KSC'!E52</f>
        <v>5801</v>
      </c>
      <c r="F52" s="3">
        <f>'DE_VIE Gruppe inkl. MLA und KSC'!F52</f>
        <v>6067</v>
      </c>
      <c r="G52" s="3">
        <f>'DE_VIE Gruppe inkl. MLA und KSC'!G52</f>
        <v>5888</v>
      </c>
      <c r="H52" s="3">
        <f>'DE_VIE Gruppe inkl. MLA und KSC'!H52</f>
        <v>6375</v>
      </c>
      <c r="I52" s="3">
        <f>'DE_VIE Gruppe inkl. MLA und KSC'!I52</f>
        <v>6418</v>
      </c>
      <c r="J52" s="3">
        <f>'DE_VIE Gruppe inkl. MLA und KSC'!J52</f>
        <v>6013</v>
      </c>
      <c r="K52" s="3">
        <f>'DE_VIE Gruppe inkl. MLA und KSC'!K52</f>
        <v>6247</v>
      </c>
      <c r="L52" s="3">
        <f>'DE_VIE Gruppe inkl. MLA und KSC'!L52</f>
        <v>4973</v>
      </c>
      <c r="M52" s="3">
        <f>'DE_VIE Gruppe inkl. MLA und KSC'!M52</f>
        <v>5008</v>
      </c>
      <c r="N52" s="5">
        <f>'DE_VIE Gruppe inkl. MLA und KSC'!N52</f>
        <v>19.294902334444973</v>
      </c>
      <c r="O52" s="3">
        <f>'DE_VIE Gruppe inkl. MLA und KSC'!O52</f>
        <v>65470</v>
      </c>
      <c r="P52" s="5">
        <f>'DE_VIE Gruppe inkl. MLA und KSC'!P52</f>
        <v>11.394688037023792</v>
      </c>
      <c r="Q52" s="16"/>
      <c r="R52" s="15"/>
    </row>
    <row r="53" spans="1:18" x14ac:dyDescent="0.25">
      <c r="A53" s="2" t="s">
        <v>48</v>
      </c>
      <c r="B53" s="6">
        <f>'DE_VIE Gruppe inkl. MLA und KSC'!B53</f>
        <v>1937126</v>
      </c>
      <c r="C53" s="6">
        <f>'DE_VIE Gruppe inkl. MLA und KSC'!C53</f>
        <v>1944864</v>
      </c>
      <c r="D53" s="6">
        <f>'DE_VIE Gruppe inkl. MLA und KSC'!D53</f>
        <v>2275279</v>
      </c>
      <c r="E53" s="6">
        <f>'DE_VIE Gruppe inkl. MLA und KSC'!E53</f>
        <v>2014894</v>
      </c>
      <c r="F53" s="6">
        <f>'DE_VIE Gruppe inkl. MLA und KSC'!F53</f>
        <v>2450301</v>
      </c>
      <c r="G53" s="6">
        <f>'DE_VIE Gruppe inkl. MLA und KSC'!G53</f>
        <v>2312418</v>
      </c>
      <c r="H53" s="6">
        <f>'DE_VIE Gruppe inkl. MLA und KSC'!H53</f>
        <v>2341414</v>
      </c>
      <c r="I53" s="6">
        <f>'DE_VIE Gruppe inkl. MLA und KSC'!I53</f>
        <v>1908278</v>
      </c>
      <c r="J53" s="6">
        <f>'DE_VIE Gruppe inkl. MLA und KSC'!J53</f>
        <v>2254893</v>
      </c>
      <c r="K53" s="6">
        <f>'DE_VIE Gruppe inkl. MLA und KSC'!K53</f>
        <v>2414328</v>
      </c>
      <c r="L53" s="6">
        <f>'DE_VIE Gruppe inkl. MLA und KSC'!L53</f>
        <v>2462648</v>
      </c>
      <c r="M53" s="6">
        <f>'DE_VIE Gruppe inkl. MLA und KSC'!M53</f>
        <v>2834081</v>
      </c>
      <c r="N53" s="5">
        <f>'DE_VIE Gruppe inkl. MLA und KSC'!N53</f>
        <v>36.879790233128503</v>
      </c>
      <c r="O53" s="6">
        <f>'DE_VIE Gruppe inkl. MLA und KSC'!O53</f>
        <v>27150524</v>
      </c>
      <c r="P53" s="5">
        <f>'DE_VIE Gruppe inkl. MLA und KSC'!P53</f>
        <v>22.334605678793462</v>
      </c>
      <c r="Q53" s="16"/>
      <c r="R53" s="15"/>
    </row>
    <row r="54" spans="1:18" x14ac:dyDescent="0.25">
      <c r="A54" s="2" t="s">
        <v>55</v>
      </c>
      <c r="B54" s="3">
        <f>'DE_VIE Gruppe inkl. MLA und KSC'!B54</f>
        <v>153874.27200000003</v>
      </c>
      <c r="C54" s="3">
        <f>'DE_VIE Gruppe inkl. MLA und KSC'!C54</f>
        <v>154580.54600000003</v>
      </c>
      <c r="D54" s="3">
        <f>'DE_VIE Gruppe inkl. MLA und KSC'!D54</f>
        <v>186343.9660000001</v>
      </c>
      <c r="E54" s="3">
        <f>'DE_VIE Gruppe inkl. MLA und KSC'!E54</f>
        <v>223655.1850000002</v>
      </c>
      <c r="F54" s="3">
        <f>'DE_VIE Gruppe inkl. MLA und KSC'!F54</f>
        <v>235390.84400000007</v>
      </c>
      <c r="G54" s="3">
        <f>'DE_VIE Gruppe inkl. MLA und KSC'!G54</f>
        <v>228918.27</v>
      </c>
      <c r="H54" s="3">
        <f>'DE_VIE Gruppe inkl. MLA und KSC'!H54</f>
        <v>249379.45100000003</v>
      </c>
      <c r="I54" s="3">
        <f>'DE_VIE Gruppe inkl. MLA und KSC'!I54</f>
        <v>250144.55600000001</v>
      </c>
      <c r="J54" s="3">
        <f>'DE_VIE Gruppe inkl. MLA und KSC'!J54</f>
        <v>237182.28800000018</v>
      </c>
      <c r="K54" s="3">
        <f>'DE_VIE Gruppe inkl. MLA und KSC'!K54</f>
        <v>246651.57500000007</v>
      </c>
      <c r="L54" s="3">
        <f>'DE_VIE Gruppe inkl. MLA und KSC'!L54</f>
        <v>196527.73800000007</v>
      </c>
      <c r="M54" s="3">
        <f>'DE_VIE Gruppe inkl. MLA und KSC'!M54</f>
        <v>198882.72600000008</v>
      </c>
      <c r="N54" s="5">
        <f>'DE_VIE Gruppe inkl. MLA und KSC'!N54</f>
        <v>21.69477128950572</v>
      </c>
      <c r="O54" s="3">
        <f>'DE_VIE Gruppe inkl. MLA und KSC'!O54</f>
        <v>2561531.4170000008</v>
      </c>
      <c r="P54" s="5">
        <f>'DE_VIE Gruppe inkl. MLA und KSC'!P54</f>
        <v>12.369773584057375</v>
      </c>
      <c r="Q54" s="16"/>
      <c r="R54" s="15"/>
    </row>
    <row r="55" spans="1:18" x14ac:dyDescent="0.25">
      <c r="A55" s="32" t="s">
        <v>50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15"/>
      <c r="R55" s="15"/>
    </row>
    <row r="56" spans="1:18" x14ac:dyDescent="0.25">
      <c r="A56" s="2" t="s">
        <v>44</v>
      </c>
      <c r="B56" s="3">
        <f>'DE_VIE Gruppe inkl. MLA und KSC'!B56</f>
        <v>38675</v>
      </c>
      <c r="C56" s="3">
        <f>'DE_VIE Gruppe inkl. MLA und KSC'!C56</f>
        <v>38187</v>
      </c>
      <c r="D56" s="3">
        <f>'DE_VIE Gruppe inkl. MLA und KSC'!D56</f>
        <v>40967</v>
      </c>
      <c r="E56" s="3">
        <f>'DE_VIE Gruppe inkl. MLA und KSC'!E56</f>
        <v>47565</v>
      </c>
      <c r="F56" s="3">
        <f>'DE_VIE Gruppe inkl. MLA und KSC'!F56</f>
        <v>55882</v>
      </c>
      <c r="G56" s="3">
        <f>'DE_VIE Gruppe inkl. MLA und KSC'!G56</f>
        <v>99383</v>
      </c>
      <c r="H56" s="3">
        <f>'DE_VIE Gruppe inkl. MLA und KSC'!H56</f>
        <v>132577</v>
      </c>
      <c r="I56" s="3">
        <f>'DE_VIE Gruppe inkl. MLA und KSC'!I56</f>
        <v>126470</v>
      </c>
      <c r="J56" s="3">
        <f>'DE_VIE Gruppe inkl. MLA und KSC'!J56</f>
        <v>89287</v>
      </c>
      <c r="K56" s="3">
        <f>'DE_VIE Gruppe inkl. MLA und KSC'!K56</f>
        <v>50470</v>
      </c>
      <c r="L56" s="3">
        <f>'DE_VIE Gruppe inkl. MLA und KSC'!L56</f>
        <v>46182</v>
      </c>
      <c r="M56" s="3">
        <f>'DE_VIE Gruppe inkl. MLA und KSC'!M56</f>
        <v>59478</v>
      </c>
      <c r="N56" s="5">
        <f>'DE_VIE Gruppe inkl. MLA und KSC'!N56</f>
        <v>43.715266031991497</v>
      </c>
      <c r="O56" s="3">
        <f>'DE_VIE Gruppe inkl. MLA und KSC'!O56</f>
        <v>825123</v>
      </c>
      <c r="P56" s="5">
        <f>'DE_VIE Gruppe inkl. MLA und KSC'!P56</f>
        <v>12.203012303775985</v>
      </c>
      <c r="Q56" s="16"/>
      <c r="R56" s="15"/>
    </row>
    <row r="57" spans="1:18" x14ac:dyDescent="0.25">
      <c r="A57" s="2" t="s">
        <v>45</v>
      </c>
      <c r="B57" s="3">
        <f>'DE_VIE Gruppe inkl. MLA und KSC'!B57</f>
        <v>38675</v>
      </c>
      <c r="C57" s="3">
        <f>'DE_VIE Gruppe inkl. MLA und KSC'!C57</f>
        <v>38187</v>
      </c>
      <c r="D57" s="3">
        <f>'DE_VIE Gruppe inkl. MLA und KSC'!D57</f>
        <v>40967</v>
      </c>
      <c r="E57" s="3">
        <f>'DE_VIE Gruppe inkl. MLA und KSC'!E57</f>
        <v>47565</v>
      </c>
      <c r="F57" s="3">
        <f>'DE_VIE Gruppe inkl. MLA und KSC'!F57</f>
        <v>55882</v>
      </c>
      <c r="G57" s="3">
        <f>'DE_VIE Gruppe inkl. MLA und KSC'!G57</f>
        <v>99383</v>
      </c>
      <c r="H57" s="3">
        <f>'DE_VIE Gruppe inkl. MLA und KSC'!H57</f>
        <v>132577</v>
      </c>
      <c r="I57" s="3">
        <f>'DE_VIE Gruppe inkl. MLA und KSC'!I57</f>
        <v>126470</v>
      </c>
      <c r="J57" s="3">
        <f>'DE_VIE Gruppe inkl. MLA und KSC'!J57</f>
        <v>89287</v>
      </c>
      <c r="K57" s="3">
        <f>'DE_VIE Gruppe inkl. MLA und KSC'!K57</f>
        <v>50470</v>
      </c>
      <c r="L57" s="3">
        <f>'DE_VIE Gruppe inkl. MLA und KSC'!L57</f>
        <v>46182</v>
      </c>
      <c r="M57" s="3">
        <f>'DE_VIE Gruppe inkl. MLA und KSC'!M57</f>
        <v>59478</v>
      </c>
      <c r="N57" s="5">
        <f>'DE_VIE Gruppe inkl. MLA und KSC'!N57</f>
        <v>43.715266031991497</v>
      </c>
      <c r="O57" s="3">
        <f>'DE_VIE Gruppe inkl. MLA und KSC'!O57</f>
        <v>825123</v>
      </c>
      <c r="P57" s="5">
        <f>'DE_VIE Gruppe inkl. MLA und KSC'!P57</f>
        <v>12.203012303775985</v>
      </c>
      <c r="Q57" s="16"/>
      <c r="R57" s="15"/>
    </row>
    <row r="58" spans="1:18" x14ac:dyDescent="0.25">
      <c r="A58" s="2" t="s">
        <v>46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5"/>
      <c r="Q58" s="16"/>
      <c r="R58" s="15"/>
    </row>
    <row r="59" spans="1:18" x14ac:dyDescent="0.25">
      <c r="A59" s="2" t="s">
        <v>47</v>
      </c>
      <c r="B59" s="3">
        <f>'DE_VIE Gruppe inkl. MLA und KSC'!B59</f>
        <v>345</v>
      </c>
      <c r="C59" s="3">
        <f>'DE_VIE Gruppe inkl. MLA und KSC'!C59</f>
        <v>322</v>
      </c>
      <c r="D59" s="3">
        <f>'DE_VIE Gruppe inkl. MLA und KSC'!D59</f>
        <v>344</v>
      </c>
      <c r="E59" s="3">
        <f>'DE_VIE Gruppe inkl. MLA und KSC'!E59</f>
        <v>397</v>
      </c>
      <c r="F59" s="3">
        <f>'DE_VIE Gruppe inkl. MLA und KSC'!F59</f>
        <v>435</v>
      </c>
      <c r="G59" s="3">
        <f>'DE_VIE Gruppe inkl. MLA und KSC'!G59</f>
        <v>754</v>
      </c>
      <c r="H59" s="3">
        <f>'DE_VIE Gruppe inkl. MLA und KSC'!H59</f>
        <v>898</v>
      </c>
      <c r="I59" s="3">
        <f>'DE_VIE Gruppe inkl. MLA und KSC'!I59</f>
        <v>845</v>
      </c>
      <c r="J59" s="3">
        <f>'DE_VIE Gruppe inkl. MLA und KSC'!J59</f>
        <v>679</v>
      </c>
      <c r="K59" s="3">
        <f>'DE_VIE Gruppe inkl. MLA und KSC'!K59</f>
        <v>410</v>
      </c>
      <c r="L59" s="3">
        <f>'DE_VIE Gruppe inkl. MLA und KSC'!L59</f>
        <v>350</v>
      </c>
      <c r="M59" s="3">
        <f>'DE_VIE Gruppe inkl. MLA und KSC'!M59</f>
        <v>421</v>
      </c>
      <c r="N59" s="5">
        <f>'DE_VIE Gruppe inkl. MLA und KSC'!N59</f>
        <v>21.676300578034692</v>
      </c>
      <c r="O59" s="3">
        <f>'DE_VIE Gruppe inkl. MLA und KSC'!O59</f>
        <v>6200</v>
      </c>
      <c r="P59" s="5">
        <f>'DE_VIE Gruppe inkl. MLA und KSC'!P59</f>
        <v>7.7324066029539562</v>
      </c>
      <c r="Q59" s="16"/>
      <c r="R59" s="15"/>
    </row>
    <row r="60" spans="1:18" x14ac:dyDescent="0.25">
      <c r="A60" s="2" t="s">
        <v>48</v>
      </c>
      <c r="B60" s="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5"/>
      <c r="O60" s="3"/>
      <c r="P60" s="5"/>
      <c r="Q60" s="16"/>
      <c r="R60" s="15"/>
    </row>
    <row r="61" spans="1:18" x14ac:dyDescent="0.25">
      <c r="A61" s="2" t="s">
        <v>55</v>
      </c>
      <c r="B61" s="3">
        <f>'DE_VIE Gruppe inkl. MLA und KSC'!B61</f>
        <v>10557</v>
      </c>
      <c r="C61" s="3">
        <f>'DE_VIE Gruppe inkl. MLA und KSC'!C61</f>
        <v>9888</v>
      </c>
      <c r="D61" s="3">
        <f>'DE_VIE Gruppe inkl. MLA und KSC'!D61</f>
        <v>10565</v>
      </c>
      <c r="E61" s="3">
        <f>'DE_VIE Gruppe inkl. MLA und KSC'!E61</f>
        <v>12256</v>
      </c>
      <c r="F61" s="3">
        <f>'DE_VIE Gruppe inkl. MLA und KSC'!F61</f>
        <v>13611</v>
      </c>
      <c r="G61" s="3">
        <f>'DE_VIE Gruppe inkl. MLA und KSC'!G61</f>
        <v>25745</v>
      </c>
      <c r="H61" s="3">
        <f>'DE_VIE Gruppe inkl. MLA und KSC'!H61</f>
        <v>31312</v>
      </c>
      <c r="I61" s="3">
        <f>'DE_VIE Gruppe inkl. MLA und KSC'!I61</f>
        <v>29409</v>
      </c>
      <c r="J61" s="3">
        <f>'DE_VIE Gruppe inkl. MLA und KSC'!J61</f>
        <v>23181</v>
      </c>
      <c r="K61" s="3">
        <f>'DE_VIE Gruppe inkl. MLA und KSC'!K61</f>
        <v>12546</v>
      </c>
      <c r="L61" s="3">
        <f>'DE_VIE Gruppe inkl. MLA und KSC'!L61</f>
        <v>11069</v>
      </c>
      <c r="M61" s="3">
        <f>'DE_VIE Gruppe inkl. MLA und KSC'!M61</f>
        <v>14158</v>
      </c>
      <c r="N61" s="5">
        <f>'DE_VIE Gruppe inkl. MLA und KSC'!N61</f>
        <v>32.714660667416574</v>
      </c>
      <c r="O61" s="3">
        <f>'DE_VIE Gruppe inkl. MLA und KSC'!O61</f>
        <v>204297</v>
      </c>
      <c r="P61" s="5">
        <f>'DE_VIE Gruppe inkl. MLA und KSC'!P61</f>
        <v>15.497074370353614</v>
      </c>
      <c r="Q61" s="16"/>
      <c r="R61" s="15"/>
    </row>
    <row r="62" spans="1:18" x14ac:dyDescent="0.25">
      <c r="A62" s="32" t="s">
        <v>51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15"/>
      <c r="R62" s="15"/>
    </row>
    <row r="63" spans="1:18" x14ac:dyDescent="0.25">
      <c r="A63" s="2" t="s">
        <v>44</v>
      </c>
      <c r="B63" s="3">
        <f>'DE_VIE Gruppe inkl. MLA und KSC'!B63</f>
        <v>2436351</v>
      </c>
      <c r="C63" s="3">
        <f>'DE_VIE Gruppe inkl. MLA und KSC'!C63</f>
        <v>2499805</v>
      </c>
      <c r="D63" s="3">
        <f>'DE_VIE Gruppe inkl. MLA und KSC'!D63</f>
        <v>2993138</v>
      </c>
      <c r="E63" s="3">
        <f>'DE_VIE Gruppe inkl. MLA und KSC'!E63</f>
        <v>3753092</v>
      </c>
      <c r="F63" s="3">
        <f>'DE_VIE Gruppe inkl. MLA und KSC'!F63</f>
        <v>3884567</v>
      </c>
      <c r="G63" s="3">
        <f>'DE_VIE Gruppe inkl. MLA und KSC'!G63</f>
        <v>4031270</v>
      </c>
      <c r="H63" s="3">
        <f>'DE_VIE Gruppe inkl. MLA und KSC'!H63</f>
        <v>4451624</v>
      </c>
      <c r="I63" s="3">
        <f>'DE_VIE Gruppe inkl. MLA und KSC'!I63</f>
        <v>4606219</v>
      </c>
      <c r="J63" s="3">
        <f>'DE_VIE Gruppe inkl. MLA und KSC'!J63</f>
        <v>4224790</v>
      </c>
      <c r="K63" s="3">
        <f>'DE_VIE Gruppe inkl. MLA und KSC'!K63</f>
        <v>4093506</v>
      </c>
      <c r="L63" s="3">
        <f>'DE_VIE Gruppe inkl. MLA und KSC'!L63</f>
        <v>3177617</v>
      </c>
      <c r="M63" s="3">
        <f>'DE_VIE Gruppe inkl. MLA und KSC'!M63</f>
        <v>3294228</v>
      </c>
      <c r="N63" s="5">
        <f>'DE_VIE Gruppe inkl. MLA und KSC'!N63</f>
        <v>9.3112903049189057</v>
      </c>
      <c r="O63" s="3">
        <f>'DE_VIE Gruppe inkl. MLA und KSC'!O63</f>
        <v>43446207</v>
      </c>
      <c r="P63" s="5">
        <f>'DE_VIE Gruppe inkl. MLA und KSC'!P63</f>
        <v>4.9104198084687578</v>
      </c>
      <c r="Q63" s="15"/>
      <c r="R63" s="15"/>
    </row>
    <row r="64" spans="1:18" x14ac:dyDescent="0.25">
      <c r="A64" s="2" t="s">
        <v>45</v>
      </c>
      <c r="B64" s="3">
        <f>'DE_VIE Gruppe inkl. MLA und KSC'!B64</f>
        <v>2087919</v>
      </c>
      <c r="C64" s="3">
        <f>'DE_VIE Gruppe inkl. MLA und KSC'!C64</f>
        <v>2165858</v>
      </c>
      <c r="D64" s="3">
        <f>'DE_VIE Gruppe inkl. MLA und KSC'!D64</f>
        <v>2537432</v>
      </c>
      <c r="E64" s="3">
        <f>'DE_VIE Gruppe inkl. MLA und KSC'!E64</f>
        <v>3111762</v>
      </c>
      <c r="F64" s="3">
        <f>'DE_VIE Gruppe inkl. MLA und KSC'!F64</f>
        <v>3255541</v>
      </c>
      <c r="G64" s="3">
        <f>'DE_VIE Gruppe inkl. MLA und KSC'!G64</f>
        <v>3385129</v>
      </c>
      <c r="H64" s="3">
        <f>'DE_VIE Gruppe inkl. MLA und KSC'!H64</f>
        <v>3701975</v>
      </c>
      <c r="I64" s="3">
        <f>'DE_VIE Gruppe inkl. MLA und KSC'!I64</f>
        <v>3823170</v>
      </c>
      <c r="J64" s="3">
        <f>'DE_VIE Gruppe inkl. MLA und KSC'!J64</f>
        <v>3507883</v>
      </c>
      <c r="K64" s="3">
        <f>'DE_VIE Gruppe inkl. MLA und KSC'!K64</f>
        <v>3378468</v>
      </c>
      <c r="L64" s="3">
        <f>'DE_VIE Gruppe inkl. MLA und KSC'!L64</f>
        <v>2750332</v>
      </c>
      <c r="M64" s="3">
        <f>'DE_VIE Gruppe inkl. MLA und KSC'!M64</f>
        <v>2903927</v>
      </c>
      <c r="N64" s="5">
        <f>'DE_VIE Gruppe inkl. MLA und KSC'!N64</f>
        <v>9.9133010549519831</v>
      </c>
      <c r="O64" s="3">
        <f>'DE_VIE Gruppe inkl. MLA und KSC'!O64</f>
        <v>36609396</v>
      </c>
      <c r="P64" s="5">
        <f>'DE_VIE Gruppe inkl. MLA und KSC'!P64</f>
        <v>5.9732959677465391</v>
      </c>
      <c r="Q64" s="15"/>
      <c r="R64" s="15"/>
    </row>
    <row r="65" spans="1:18" x14ac:dyDescent="0.25">
      <c r="A65" s="2" t="s">
        <v>46</v>
      </c>
      <c r="B65" s="3">
        <f>'DE_VIE Gruppe inkl. MLA und KSC'!B65</f>
        <v>341298</v>
      </c>
      <c r="C65" s="3">
        <f>'DE_VIE Gruppe inkl. MLA und KSC'!C65</f>
        <v>326738</v>
      </c>
      <c r="D65" s="3">
        <f>'DE_VIE Gruppe inkl. MLA und KSC'!D65</f>
        <v>449958</v>
      </c>
      <c r="E65" s="3">
        <f>'DE_VIE Gruppe inkl. MLA und KSC'!E65</f>
        <v>620886</v>
      </c>
      <c r="F65" s="3">
        <f>'DE_VIE Gruppe inkl. MLA und KSC'!F65</f>
        <v>576596</v>
      </c>
      <c r="G65" s="3">
        <f>'DE_VIE Gruppe inkl. MLA und KSC'!G65</f>
        <v>614076</v>
      </c>
      <c r="H65" s="3">
        <f>'DE_VIE Gruppe inkl. MLA und KSC'!H65</f>
        <v>724952</v>
      </c>
      <c r="I65" s="3">
        <f>'DE_VIE Gruppe inkl. MLA und KSC'!I65</f>
        <v>756158</v>
      </c>
      <c r="J65" s="3">
        <f>'DE_VIE Gruppe inkl. MLA und KSC'!J65</f>
        <v>699096</v>
      </c>
      <c r="K65" s="3">
        <f>'DE_VIE Gruppe inkl. MLA und KSC'!K65</f>
        <v>698484</v>
      </c>
      <c r="L65" s="3">
        <f>'DE_VIE Gruppe inkl. MLA und KSC'!L65</f>
        <v>409238</v>
      </c>
      <c r="M65" s="3">
        <f>'DE_VIE Gruppe inkl. MLA und KSC'!M65</f>
        <v>358300</v>
      </c>
      <c r="N65" s="5">
        <f>'DE_VIE Gruppe inkl. MLA und KSC'!N65</f>
        <v>-1.6685877380756331</v>
      </c>
      <c r="O65" s="3">
        <f>'DE_VIE Gruppe inkl. MLA und KSC'!O65</f>
        <v>6575780</v>
      </c>
      <c r="P65" s="5">
        <f>'DE_VIE Gruppe inkl. MLA und KSC'!P65</f>
        <v>-2.8631225292122031</v>
      </c>
      <c r="Q65" s="15"/>
      <c r="R65" s="15"/>
    </row>
    <row r="66" spans="1:18" x14ac:dyDescent="0.25">
      <c r="A66" s="2" t="s">
        <v>47</v>
      </c>
      <c r="B66" s="3">
        <f>'DE_VIE Gruppe inkl. MLA und KSC'!B66</f>
        <v>20064</v>
      </c>
      <c r="C66" s="3">
        <f>'DE_VIE Gruppe inkl. MLA und KSC'!C66</f>
        <v>19255</v>
      </c>
      <c r="D66" s="3">
        <f>'DE_VIE Gruppe inkl. MLA und KSC'!D66</f>
        <v>22975</v>
      </c>
      <c r="E66" s="3">
        <f>'DE_VIE Gruppe inkl. MLA und KSC'!E66</f>
        <v>26754</v>
      </c>
      <c r="F66" s="3">
        <f>'DE_VIE Gruppe inkl. MLA und KSC'!F66</f>
        <v>28330</v>
      </c>
      <c r="G66" s="3">
        <f>'DE_VIE Gruppe inkl. MLA und KSC'!G66</f>
        <v>28611</v>
      </c>
      <c r="H66" s="3">
        <f>'DE_VIE Gruppe inkl. MLA und KSC'!H66</f>
        <v>30206</v>
      </c>
      <c r="I66" s="3">
        <f>'DE_VIE Gruppe inkl. MLA und KSC'!I66</f>
        <v>30490</v>
      </c>
      <c r="J66" s="3">
        <f>'DE_VIE Gruppe inkl. MLA und KSC'!J66</f>
        <v>29173</v>
      </c>
      <c r="K66" s="3">
        <f>'DE_VIE Gruppe inkl. MLA und KSC'!K66</f>
        <v>28946</v>
      </c>
      <c r="L66" s="3">
        <f>'DE_VIE Gruppe inkl. MLA und KSC'!L66</f>
        <v>23422</v>
      </c>
      <c r="M66" s="3">
        <f>'DE_VIE Gruppe inkl. MLA und KSC'!M66</f>
        <v>23804</v>
      </c>
      <c r="N66" s="5">
        <f>'DE_VIE Gruppe inkl. MLA und KSC'!N66</f>
        <v>7.1721219215703957</v>
      </c>
      <c r="O66" s="3">
        <f>'DE_VIE Gruppe inkl. MLA und KSC'!O66</f>
        <v>312030</v>
      </c>
      <c r="P66" s="5">
        <f>'DE_VIE Gruppe inkl. MLA und KSC'!P66</f>
        <v>4.4745635592936539</v>
      </c>
      <c r="Q66" s="15"/>
      <c r="R66" s="15"/>
    </row>
    <row r="67" spans="1:18" x14ac:dyDescent="0.25">
      <c r="A67" s="2" t="s">
        <v>48</v>
      </c>
      <c r="B67" s="6">
        <f>'DE_VIE Gruppe inkl. MLA und KSC'!B67</f>
        <v>23478029.41</v>
      </c>
      <c r="C67" s="6">
        <f>'DE_VIE Gruppe inkl. MLA und KSC'!C67</f>
        <v>25177725.34</v>
      </c>
      <c r="D67" s="6">
        <f>'DE_VIE Gruppe inkl. MLA und KSC'!D67</f>
        <v>30783401.23</v>
      </c>
      <c r="E67" s="6">
        <f>'DE_VIE Gruppe inkl. MLA und KSC'!E67</f>
        <v>29014350.629999999</v>
      </c>
      <c r="F67" s="6">
        <f>'DE_VIE Gruppe inkl. MLA und KSC'!F67</f>
        <v>30395172.52</v>
      </c>
      <c r="G67" s="6">
        <f>'DE_VIE Gruppe inkl. MLA und KSC'!G67</f>
        <v>28088968.719999999</v>
      </c>
      <c r="H67" s="6">
        <f>'DE_VIE Gruppe inkl. MLA und KSC'!H67</f>
        <v>30436138.009999998</v>
      </c>
      <c r="I67" s="6">
        <f>'DE_VIE Gruppe inkl. MLA und KSC'!I67</f>
        <v>27310544.050000001</v>
      </c>
      <c r="J67" s="6">
        <f>'DE_VIE Gruppe inkl. MLA und KSC'!J67</f>
        <v>27990234.32</v>
      </c>
      <c r="K67" s="6">
        <f>'DE_VIE Gruppe inkl. MLA und KSC'!K67</f>
        <v>30917281.809999999</v>
      </c>
      <c r="L67" s="6">
        <f>'DE_VIE Gruppe inkl. MLA und KSC'!L67</f>
        <v>29776274.920000002</v>
      </c>
      <c r="M67" s="6">
        <f>'DE_VIE Gruppe inkl. MLA und KSC'!M67</f>
        <v>27548632</v>
      </c>
      <c r="N67" s="5">
        <f>'DE_VIE Gruppe inkl. MLA und KSC'!N67</f>
        <v>1.6779513556298697</v>
      </c>
      <c r="O67" s="6">
        <f>'DE_VIE Gruppe inkl. MLA und KSC'!O67</f>
        <v>340916752.95999998</v>
      </c>
      <c r="P67" s="5">
        <f>'DE_VIE Gruppe inkl. MLA und KSC'!P67</f>
        <v>6.4893318837421221</v>
      </c>
      <c r="Q67" s="15"/>
      <c r="R67" s="15"/>
    </row>
    <row r="68" spans="1:18" x14ac:dyDescent="0.25">
      <c r="A68" s="2" t="s">
        <v>55</v>
      </c>
      <c r="B68" s="3">
        <f>'DE_VIE Gruppe inkl. MLA und KSC'!B68</f>
        <v>857850.272</v>
      </c>
      <c r="C68" s="3">
        <f>'DE_VIE Gruppe inkl. MLA und KSC'!C68</f>
        <v>817278.54600000009</v>
      </c>
      <c r="D68" s="3">
        <f>'DE_VIE Gruppe inkl. MLA und KSC'!D68</f>
        <v>967884.96600000013</v>
      </c>
      <c r="E68" s="3">
        <f>'DE_VIE Gruppe inkl. MLA und KSC'!E68</f>
        <v>1122508.1850000003</v>
      </c>
      <c r="F68" s="3">
        <f>'DE_VIE Gruppe inkl. MLA und KSC'!F68</f>
        <v>1213280.844</v>
      </c>
      <c r="G68" s="3">
        <f>'DE_VIE Gruppe inkl. MLA und KSC'!G68</f>
        <v>1200689.27</v>
      </c>
      <c r="H68" s="3">
        <f>'DE_VIE Gruppe inkl. MLA und KSC'!H68</f>
        <v>1263660.4510000001</v>
      </c>
      <c r="I68" s="3">
        <f>'DE_VIE Gruppe inkl. MLA und KSC'!I68</f>
        <v>1277825.5560000001</v>
      </c>
      <c r="J68" s="3">
        <f>'DE_VIE Gruppe inkl. MLA und KSC'!J68</f>
        <v>1222697.2880000002</v>
      </c>
      <c r="K68" s="3">
        <f>'DE_VIE Gruppe inkl. MLA und KSC'!K68</f>
        <v>1214135.5750000002</v>
      </c>
      <c r="L68" s="3">
        <f>'DE_VIE Gruppe inkl. MLA und KSC'!L68</f>
        <v>986028.73800000013</v>
      </c>
      <c r="M68" s="3">
        <f>'DE_VIE Gruppe inkl. MLA und KSC'!M68</f>
        <v>1023951.726</v>
      </c>
      <c r="N68" s="5">
        <f>'DE_VIE Gruppe inkl. MLA und KSC'!N68</f>
        <v>8.6856245063068993</v>
      </c>
      <c r="O68" s="3">
        <f>'DE_VIE Gruppe inkl. MLA und KSC'!O68</f>
        <v>13167791.417000001</v>
      </c>
      <c r="P68" s="5">
        <f>'DE_VIE Gruppe inkl. MLA und KSC'!P68</f>
        <v>5.3725221989915584</v>
      </c>
      <c r="Q68" s="15"/>
      <c r="R68" s="15"/>
    </row>
    <row r="69" spans="1:18" x14ac:dyDescent="0.25">
      <c r="A69" s="1"/>
    </row>
    <row r="70" spans="1:18" x14ac:dyDescent="0.25">
      <c r="A70" s="1"/>
    </row>
    <row r="71" spans="1:18" x14ac:dyDescent="0.25">
      <c r="B71" s="31">
        <v>2024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1:18" x14ac:dyDescent="0.25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7" t="s">
        <v>41</v>
      </c>
      <c r="O72" s="18"/>
      <c r="P72" s="17" t="s">
        <v>41</v>
      </c>
    </row>
    <row r="73" spans="1:18" x14ac:dyDescent="0.25">
      <c r="A73" s="1"/>
      <c r="B73" s="17" t="s">
        <v>32</v>
      </c>
      <c r="C73" s="17" t="s">
        <v>33</v>
      </c>
      <c r="D73" s="17" t="s">
        <v>34</v>
      </c>
      <c r="E73" s="17" t="s">
        <v>14</v>
      </c>
      <c r="F73" s="17" t="s">
        <v>35</v>
      </c>
      <c r="G73" s="17" t="s">
        <v>36</v>
      </c>
      <c r="H73" s="17" t="s">
        <v>37</v>
      </c>
      <c r="I73" s="17" t="s">
        <v>15</v>
      </c>
      <c r="J73" s="17" t="s">
        <v>16</v>
      </c>
      <c r="K73" s="17" t="s">
        <v>38</v>
      </c>
      <c r="L73" s="17" t="s">
        <v>18</v>
      </c>
      <c r="M73" s="17" t="s">
        <v>39</v>
      </c>
      <c r="N73" s="17" t="s">
        <v>42</v>
      </c>
      <c r="O73" s="17" t="s">
        <v>40</v>
      </c>
      <c r="P73" s="17" t="s">
        <v>43</v>
      </c>
    </row>
    <row r="74" spans="1:18" x14ac:dyDescent="0.25">
      <c r="A74" s="32" t="s">
        <v>31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8" x14ac:dyDescent="0.25">
      <c r="A75" s="2" t="s">
        <v>44</v>
      </c>
      <c r="B75" s="3">
        <v>1828557</v>
      </c>
      <c r="C75" s="3">
        <v>1875075</v>
      </c>
      <c r="D75" s="3">
        <v>2206931</v>
      </c>
      <c r="E75" s="3">
        <v>2610171</v>
      </c>
      <c r="F75" s="3">
        <v>2844748</v>
      </c>
      <c r="G75" s="3">
        <v>3020849</v>
      </c>
      <c r="H75" s="3">
        <v>3324096</v>
      </c>
      <c r="I75" s="3">
        <v>3331345</v>
      </c>
      <c r="J75" s="3">
        <v>3078141</v>
      </c>
      <c r="K75" s="3">
        <v>2954291</v>
      </c>
      <c r="L75" s="3">
        <v>2264936</v>
      </c>
      <c r="M75" s="3">
        <v>2380696</v>
      </c>
      <c r="N75" s="5">
        <f>'DE_VIE Gruppe inkl. MLA und KSC'!N75</f>
        <v>8.7728436148447173</v>
      </c>
      <c r="O75" s="3">
        <f>'DE_VIE Gruppe inkl. MLA und KSC'!O75</f>
        <v>31719836</v>
      </c>
      <c r="P75" s="5">
        <f>'DE_VIE Gruppe inkl. MLA und KSC'!P75</f>
        <v>7.4040437086604793</v>
      </c>
      <c r="Q75" s="15"/>
      <c r="R75" s="15"/>
    </row>
    <row r="76" spans="1:18" x14ac:dyDescent="0.25">
      <c r="A76" s="2" t="s">
        <v>45</v>
      </c>
      <c r="B76" s="3">
        <v>1453789</v>
      </c>
      <c r="C76" s="3">
        <v>1499010</v>
      </c>
      <c r="D76" s="3">
        <v>1770113</v>
      </c>
      <c r="E76" s="3">
        <v>2026385</v>
      </c>
      <c r="F76" s="3">
        <v>2198949</v>
      </c>
      <c r="G76" s="3">
        <v>2338351</v>
      </c>
      <c r="H76" s="3">
        <v>2535665</v>
      </c>
      <c r="I76" s="3">
        <v>2575536</v>
      </c>
      <c r="J76" s="3">
        <v>2358092</v>
      </c>
      <c r="K76" s="3">
        <v>2248463</v>
      </c>
      <c r="L76" s="3">
        <v>1850561</v>
      </c>
      <c r="M76" s="3">
        <v>2010474</v>
      </c>
      <c r="N76" s="5">
        <f>'DE_VIE Gruppe inkl. MLA und KSC'!N76</f>
        <v>11.294811895219325</v>
      </c>
      <c r="O76" s="3">
        <f>'DE_VIE Gruppe inkl. MLA und KSC'!O76</f>
        <v>24865388</v>
      </c>
      <c r="P76" s="5">
        <f>'DE_VIE Gruppe inkl. MLA und KSC'!P76</f>
        <v>8.9090457876880969</v>
      </c>
      <c r="Q76" s="15"/>
      <c r="R76" s="15"/>
    </row>
    <row r="77" spans="1:18" x14ac:dyDescent="0.25">
      <c r="A77" s="2" t="s">
        <v>46</v>
      </c>
      <c r="B77" s="3">
        <v>366910</v>
      </c>
      <c r="C77" s="3">
        <v>370020</v>
      </c>
      <c r="D77" s="3">
        <v>430504</v>
      </c>
      <c r="E77" s="3">
        <v>574986</v>
      </c>
      <c r="F77" s="3">
        <v>638092</v>
      </c>
      <c r="G77" s="3">
        <v>673526</v>
      </c>
      <c r="H77" s="3">
        <v>777360</v>
      </c>
      <c r="I77" s="3">
        <v>746810</v>
      </c>
      <c r="J77" s="3">
        <v>711994</v>
      </c>
      <c r="K77" s="3">
        <v>696286</v>
      </c>
      <c r="L77" s="3">
        <v>407822</v>
      </c>
      <c r="M77" s="3">
        <v>362998</v>
      </c>
      <c r="N77" s="5">
        <f>'DE_VIE Gruppe inkl. MLA und KSC'!N77</f>
        <v>-3.0614588396152387</v>
      </c>
      <c r="O77" s="3">
        <f>'DE_VIE Gruppe inkl. MLA und KSC'!O77</f>
        <v>6757308</v>
      </c>
      <c r="P77" s="5">
        <f>'DE_VIE Gruppe inkl. MLA und KSC'!P77</f>
        <v>2.0608494785120168</v>
      </c>
      <c r="Q77" s="15"/>
      <c r="R77" s="15"/>
    </row>
    <row r="78" spans="1:18" x14ac:dyDescent="0.25">
      <c r="A78" s="2" t="s">
        <v>47</v>
      </c>
      <c r="B78" s="3">
        <v>15175</v>
      </c>
      <c r="C78" s="3">
        <v>14551</v>
      </c>
      <c r="D78" s="3">
        <v>16568</v>
      </c>
      <c r="E78" s="3">
        <v>19815</v>
      </c>
      <c r="F78" s="3">
        <v>21709</v>
      </c>
      <c r="G78" s="3">
        <v>21874</v>
      </c>
      <c r="H78" s="3">
        <v>22829</v>
      </c>
      <c r="I78" s="3">
        <v>22785</v>
      </c>
      <c r="J78" s="3">
        <v>22050</v>
      </c>
      <c r="K78" s="3">
        <v>21824</v>
      </c>
      <c r="L78" s="3">
        <v>17291</v>
      </c>
      <c r="M78" s="3">
        <v>17667</v>
      </c>
      <c r="N78" s="5">
        <f>'DE_VIE Gruppe inkl. MLA und KSC'!N78</f>
        <v>7.1376591873862916</v>
      </c>
      <c r="O78" s="3">
        <f>'DE_VIE Gruppe inkl. MLA und KSC'!O78</f>
        <v>234138</v>
      </c>
      <c r="P78" s="5">
        <f>'DE_VIE Gruppe inkl. MLA und KSC'!P78</f>
        <v>5.8992740677084488</v>
      </c>
      <c r="Q78" s="15"/>
      <c r="R78" s="15"/>
    </row>
    <row r="79" spans="1:18" x14ac:dyDescent="0.25">
      <c r="A79" s="2" t="s">
        <v>48</v>
      </c>
      <c r="B79" s="6">
        <v>20890402.740000002</v>
      </c>
      <c r="C79" s="6">
        <v>21141717.990000002</v>
      </c>
      <c r="D79" s="6">
        <v>26025835.390000001</v>
      </c>
      <c r="E79" s="6">
        <v>23889973.550000001</v>
      </c>
      <c r="F79" s="6">
        <v>24361864.149999999</v>
      </c>
      <c r="G79" s="6">
        <v>24808370.719999999</v>
      </c>
      <c r="H79" s="6">
        <v>25647163.969999999</v>
      </c>
      <c r="I79" s="6">
        <v>24048425.039999999</v>
      </c>
      <c r="J79" s="6">
        <v>25546557.399999999</v>
      </c>
      <c r="K79" s="6">
        <v>29427376.460000001</v>
      </c>
      <c r="L79" s="6">
        <v>27133743.68</v>
      </c>
      <c r="M79" s="6">
        <v>25023405.73</v>
      </c>
      <c r="N79" s="5">
        <f>'DE_VIE Gruppe inkl. MLA und KSC'!N79</f>
        <v>21.903124096522774</v>
      </c>
      <c r="O79" s="6">
        <f>'DE_VIE Gruppe inkl. MLA und KSC'!O79</f>
        <v>297944836.81999999</v>
      </c>
      <c r="P79" s="5">
        <f>'DE_VIE Gruppe inkl. MLA und KSC'!P79</f>
        <v>21.605875856711918</v>
      </c>
      <c r="Q79" s="15"/>
      <c r="R79" s="15"/>
    </row>
    <row r="80" spans="1:18" x14ac:dyDescent="0.25">
      <c r="A80" s="2" t="s">
        <v>55</v>
      </c>
      <c r="B80" s="3">
        <v>659196</v>
      </c>
      <c r="C80" s="3">
        <v>633566</v>
      </c>
      <c r="D80" s="3">
        <v>722781</v>
      </c>
      <c r="E80" s="3">
        <v>836651</v>
      </c>
      <c r="F80" s="3">
        <v>918474</v>
      </c>
      <c r="G80" s="3">
        <v>929569</v>
      </c>
      <c r="H80" s="3">
        <v>976752</v>
      </c>
      <c r="I80" s="3">
        <v>977023</v>
      </c>
      <c r="J80" s="3">
        <v>941622</v>
      </c>
      <c r="K80" s="3">
        <v>932572</v>
      </c>
      <c r="L80" s="3">
        <v>743745</v>
      </c>
      <c r="M80" s="3">
        <v>768027</v>
      </c>
      <c r="N80" s="5">
        <f>'DE_VIE Gruppe inkl. MLA und KSC'!N80</f>
        <v>7.8510864772411315</v>
      </c>
      <c r="O80" s="3">
        <f>'DE_VIE Gruppe inkl. MLA und KSC'!O80</f>
        <v>10039978</v>
      </c>
      <c r="P80" s="5">
        <f>'DE_VIE Gruppe inkl. MLA und KSC'!P80</f>
        <v>8.1549320642265055</v>
      </c>
      <c r="Q80" s="15"/>
      <c r="R80" s="15"/>
    </row>
    <row r="81" spans="1:18" x14ac:dyDescent="0.25">
      <c r="A81" s="32" t="s">
        <v>49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15"/>
      <c r="R81" s="15"/>
    </row>
    <row r="82" spans="1:18" x14ac:dyDescent="0.25">
      <c r="A82" s="2" t="s">
        <v>44</v>
      </c>
      <c r="B82" s="3">
        <v>465473</v>
      </c>
      <c r="C82" s="3">
        <v>474404</v>
      </c>
      <c r="D82" s="3">
        <v>633826</v>
      </c>
      <c r="E82" s="3">
        <v>774562</v>
      </c>
      <c r="F82" s="3">
        <v>858402</v>
      </c>
      <c r="G82" s="3">
        <v>858738</v>
      </c>
      <c r="H82" s="3">
        <v>951843</v>
      </c>
      <c r="I82" s="3">
        <v>983182</v>
      </c>
      <c r="J82" s="3">
        <v>896452</v>
      </c>
      <c r="K82" s="3">
        <v>838393</v>
      </c>
      <c r="L82" s="3">
        <v>630637</v>
      </c>
      <c r="M82" s="3">
        <v>591539</v>
      </c>
      <c r="N82" s="5">
        <f>'DE_VIE Gruppe inkl. MLA und KSC'!N82</f>
        <v>11.813451131386788</v>
      </c>
      <c r="O82" s="3">
        <f>'DE_VIE Gruppe inkl. MLA und KSC'!O82</f>
        <v>8957451</v>
      </c>
      <c r="P82" s="5">
        <f>'DE_VIE Gruppe inkl. MLA und KSC'!P82</f>
        <v>14.794345589835345</v>
      </c>
      <c r="Q82" s="16"/>
      <c r="R82" s="15"/>
    </row>
    <row r="83" spans="1:18" x14ac:dyDescent="0.25">
      <c r="A83" s="2" t="s">
        <v>45</v>
      </c>
      <c r="B83" s="3">
        <v>463819</v>
      </c>
      <c r="C83" s="3">
        <v>473481</v>
      </c>
      <c r="D83" s="3">
        <v>632842</v>
      </c>
      <c r="E83" s="3">
        <v>773540</v>
      </c>
      <c r="F83" s="3">
        <v>857408</v>
      </c>
      <c r="G83" s="3">
        <v>857702</v>
      </c>
      <c r="H83" s="3">
        <v>950882</v>
      </c>
      <c r="I83" s="3">
        <v>982488</v>
      </c>
      <c r="J83" s="3">
        <v>895518</v>
      </c>
      <c r="K83" s="3">
        <v>837455</v>
      </c>
      <c r="L83" s="3">
        <v>629806</v>
      </c>
      <c r="M83" s="3">
        <v>590156</v>
      </c>
      <c r="N83" s="5">
        <f>'DE_VIE Gruppe inkl. MLA und KSC'!N83</f>
        <v>11.990010854466648</v>
      </c>
      <c r="O83" s="3">
        <f>'DE_VIE Gruppe inkl. MLA und KSC'!O83</f>
        <v>8945097</v>
      </c>
      <c r="P83" s="5">
        <f>'DE_VIE Gruppe inkl. MLA und KSC'!P83</f>
        <v>15.069932687713749</v>
      </c>
      <c r="Q83" s="16"/>
      <c r="R83" s="15"/>
    </row>
    <row r="84" spans="1:18" x14ac:dyDescent="0.25">
      <c r="A84" s="2" t="s">
        <v>46</v>
      </c>
      <c r="B84" s="3">
        <v>1654</v>
      </c>
      <c r="C84" s="3">
        <v>922</v>
      </c>
      <c r="D84" s="3">
        <v>938</v>
      </c>
      <c r="E84" s="3">
        <v>1020</v>
      </c>
      <c r="F84" s="3">
        <v>994</v>
      </c>
      <c r="G84" s="3">
        <v>1034</v>
      </c>
      <c r="H84" s="3">
        <v>958</v>
      </c>
      <c r="I84" s="3">
        <v>694</v>
      </c>
      <c r="J84" s="3">
        <v>930</v>
      </c>
      <c r="K84" s="3">
        <v>938</v>
      </c>
      <c r="L84" s="3">
        <v>830</v>
      </c>
      <c r="M84" s="3">
        <v>1382</v>
      </c>
      <c r="N84" s="5">
        <f>'DE_VIE Gruppe inkl. MLA und KSC'!N84</f>
        <v>-33.172147001934235</v>
      </c>
      <c r="O84" s="3">
        <f>'DE_VIE Gruppe inkl. MLA und KSC'!O84</f>
        <v>12294</v>
      </c>
      <c r="P84" s="5">
        <f>'DE_VIE Gruppe inkl. MLA und KSC'!P84</f>
        <v>-58.192205672311779</v>
      </c>
      <c r="Q84" s="16"/>
      <c r="R84" s="15"/>
    </row>
    <row r="85" spans="1:18" x14ac:dyDescent="0.25">
      <c r="A85" s="2" t="s">
        <v>47</v>
      </c>
      <c r="B85" s="3">
        <v>3511</v>
      </c>
      <c r="C85" s="3">
        <v>3213</v>
      </c>
      <c r="D85" s="3">
        <v>4031</v>
      </c>
      <c r="E85" s="3">
        <v>5127</v>
      </c>
      <c r="F85" s="3">
        <v>5607</v>
      </c>
      <c r="G85" s="3">
        <v>5633</v>
      </c>
      <c r="H85" s="3">
        <v>6053</v>
      </c>
      <c r="I85" s="3">
        <v>6106</v>
      </c>
      <c r="J85" s="3">
        <v>5611</v>
      </c>
      <c r="K85" s="3">
        <v>5486</v>
      </c>
      <c r="L85" s="3">
        <v>4197</v>
      </c>
      <c r="M85" s="3">
        <v>4198</v>
      </c>
      <c r="N85" s="5">
        <f>'DE_VIE Gruppe inkl. MLA und KSC'!N85</f>
        <v>11.589580010632638</v>
      </c>
      <c r="O85" s="3">
        <f>'DE_VIE Gruppe inkl. MLA und KSC'!O85</f>
        <v>58773</v>
      </c>
      <c r="P85" s="5">
        <f>'DE_VIE Gruppe inkl. MLA und KSC'!P85</f>
        <v>14.449009794948697</v>
      </c>
      <c r="Q85" s="16"/>
      <c r="R85" s="15"/>
    </row>
    <row r="86" spans="1:18" x14ac:dyDescent="0.25">
      <c r="A86" s="2" t="s">
        <v>48</v>
      </c>
      <c r="B86" s="6">
        <v>1528411</v>
      </c>
      <c r="C86" s="6">
        <v>1539817</v>
      </c>
      <c r="D86" s="6">
        <v>1841902</v>
      </c>
      <c r="E86" s="6">
        <v>1802523</v>
      </c>
      <c r="F86" s="6">
        <v>1899437</v>
      </c>
      <c r="G86" s="6">
        <v>1760123</v>
      </c>
      <c r="H86" s="6">
        <v>1977135</v>
      </c>
      <c r="I86" s="6">
        <v>1845058</v>
      </c>
      <c r="J86" s="6">
        <v>1803382</v>
      </c>
      <c r="K86" s="6">
        <v>2005957</v>
      </c>
      <c r="L86" s="6">
        <v>2119424</v>
      </c>
      <c r="M86" s="6">
        <v>2070489</v>
      </c>
      <c r="N86" s="5">
        <f>'DE_VIE Gruppe inkl. MLA und KSC'!N86</f>
        <v>19.244994620844391</v>
      </c>
      <c r="O86" s="6">
        <f>'DE_VIE Gruppe inkl. MLA und KSC'!O86</f>
        <v>22193658</v>
      </c>
      <c r="P86" s="5">
        <f>'DE_VIE Gruppe inkl. MLA und KSC'!P86</f>
        <v>15.208319047139751</v>
      </c>
      <c r="Q86" s="16"/>
      <c r="R86" s="15"/>
    </row>
    <row r="87" spans="1:18" x14ac:dyDescent="0.25">
      <c r="A87" s="2" t="s">
        <v>55</v>
      </c>
      <c r="B87" s="3">
        <v>139239.31700000001</v>
      </c>
      <c r="C87" s="3">
        <v>127479.45499999997</v>
      </c>
      <c r="D87" s="3">
        <v>158556.05299999993</v>
      </c>
      <c r="E87" s="3">
        <v>198202.29400000011</v>
      </c>
      <c r="F87" s="3">
        <v>216821.56200000003</v>
      </c>
      <c r="G87" s="3">
        <v>215266.78599999999</v>
      </c>
      <c r="H87" s="3">
        <v>230423.43600000005</v>
      </c>
      <c r="I87" s="3">
        <v>235553.30700000006</v>
      </c>
      <c r="J87" s="3">
        <v>217523.11500000005</v>
      </c>
      <c r="K87" s="3">
        <v>213511.20400000003</v>
      </c>
      <c r="L87" s="3">
        <v>163551.52400000006</v>
      </c>
      <c r="M87" s="3">
        <v>163427.503</v>
      </c>
      <c r="N87" s="5">
        <f>'DE_VIE Gruppe inkl. MLA und KSC'!N87</f>
        <v>9.3101513078808864</v>
      </c>
      <c r="O87" s="3">
        <f>'DE_VIE Gruppe inkl. MLA und KSC'!O87</f>
        <v>2279555.5560000003</v>
      </c>
      <c r="P87" s="5">
        <f>'DE_VIE Gruppe inkl. MLA und KSC'!P87</f>
        <v>13.331683392838833</v>
      </c>
      <c r="Q87" s="16"/>
      <c r="R87" s="15"/>
    </row>
    <row r="88" spans="1:18" x14ac:dyDescent="0.25">
      <c r="A88" s="32" t="s">
        <v>50</v>
      </c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15"/>
      <c r="R88" s="15"/>
    </row>
    <row r="89" spans="1:18" x14ac:dyDescent="0.25">
      <c r="A89" s="2" t="s">
        <v>44</v>
      </c>
      <c r="B89" s="3">
        <v>31734</v>
      </c>
      <c r="C89" s="3">
        <v>30616</v>
      </c>
      <c r="D89" s="3">
        <v>34996</v>
      </c>
      <c r="E89" s="3">
        <v>38476</v>
      </c>
      <c r="F89" s="3">
        <v>42765</v>
      </c>
      <c r="G89" s="3">
        <v>90778</v>
      </c>
      <c r="H89" s="3">
        <v>130863</v>
      </c>
      <c r="I89" s="3">
        <v>125296</v>
      </c>
      <c r="J89" s="3">
        <v>84166</v>
      </c>
      <c r="K89" s="3">
        <v>43625</v>
      </c>
      <c r="L89" s="3">
        <v>40683</v>
      </c>
      <c r="M89" s="3">
        <v>41386</v>
      </c>
      <c r="N89" s="5">
        <f>'DE_VIE Gruppe inkl. MLA und KSC'!N89</f>
        <v>22.143847947348227</v>
      </c>
      <c r="O89" s="3">
        <f>'DE_VIE Gruppe inkl. MLA und KSC'!O89</f>
        <v>735384</v>
      </c>
      <c r="P89" s="5">
        <f>'DE_VIE Gruppe inkl. MLA und KSC'!P89</f>
        <v>18.226658006597951</v>
      </c>
      <c r="Q89" s="16"/>
      <c r="R89" s="15"/>
    </row>
    <row r="90" spans="1:18" x14ac:dyDescent="0.25">
      <c r="A90" s="2" t="s">
        <v>45</v>
      </c>
      <c r="B90" s="3">
        <v>31734</v>
      </c>
      <c r="C90" s="3">
        <v>30616</v>
      </c>
      <c r="D90" s="3">
        <v>34996</v>
      </c>
      <c r="E90" s="3">
        <v>38476</v>
      </c>
      <c r="F90" s="3">
        <v>42765</v>
      </c>
      <c r="G90" s="3">
        <v>90778</v>
      </c>
      <c r="H90" s="3">
        <v>130863</v>
      </c>
      <c r="I90" s="3">
        <v>125296</v>
      </c>
      <c r="J90" s="3">
        <v>84166</v>
      </c>
      <c r="K90" s="3">
        <v>43625</v>
      </c>
      <c r="L90" s="3">
        <v>40683</v>
      </c>
      <c r="M90" s="3">
        <v>41386</v>
      </c>
      <c r="N90" s="5">
        <f>'DE_VIE Gruppe inkl. MLA und KSC'!N90</f>
        <v>22.143847947348227</v>
      </c>
      <c r="O90" s="3">
        <f>'DE_VIE Gruppe inkl. MLA und KSC'!O90</f>
        <v>735384</v>
      </c>
      <c r="P90" s="5">
        <f>'DE_VIE Gruppe inkl. MLA und KSC'!P90</f>
        <v>18.226658006597951</v>
      </c>
      <c r="Q90" s="16"/>
      <c r="R90" s="15"/>
    </row>
    <row r="91" spans="1:18" x14ac:dyDescent="0.25">
      <c r="A91" s="2" t="s">
        <v>46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5"/>
      <c r="Q91" s="16"/>
      <c r="R91" s="15"/>
    </row>
    <row r="92" spans="1:18" x14ac:dyDescent="0.25">
      <c r="A92" s="2" t="s">
        <v>47</v>
      </c>
      <c r="B92" s="3">
        <v>283</v>
      </c>
      <c r="C92" s="3">
        <v>265</v>
      </c>
      <c r="D92" s="3">
        <v>283</v>
      </c>
      <c r="E92" s="3">
        <v>333</v>
      </c>
      <c r="F92" s="3">
        <v>381</v>
      </c>
      <c r="G92" s="3">
        <v>704</v>
      </c>
      <c r="H92" s="3">
        <v>894</v>
      </c>
      <c r="I92" s="3">
        <v>879</v>
      </c>
      <c r="J92" s="3">
        <v>682</v>
      </c>
      <c r="K92" s="3">
        <v>372</v>
      </c>
      <c r="L92" s="3">
        <v>333</v>
      </c>
      <c r="M92" s="3">
        <v>346</v>
      </c>
      <c r="N92" s="5">
        <f>'DE_VIE Gruppe inkl. MLA und KSC'!N92</f>
        <v>15.71906354515049</v>
      </c>
      <c r="O92" s="3">
        <f>'DE_VIE Gruppe inkl. MLA und KSC'!O92</f>
        <v>5755</v>
      </c>
      <c r="P92" s="5">
        <f>'DE_VIE Gruppe inkl. MLA und KSC'!P92</f>
        <v>23.816695352839922</v>
      </c>
      <c r="Q92" s="16"/>
      <c r="R92" s="15"/>
    </row>
    <row r="93" spans="1:18" x14ac:dyDescent="0.25">
      <c r="A93" s="2" t="s">
        <v>48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  <c r="O93" s="3"/>
      <c r="P93" s="5"/>
      <c r="Q93" s="16"/>
      <c r="R93" s="15"/>
    </row>
    <row r="94" spans="1:18" x14ac:dyDescent="0.25">
      <c r="A94" s="2" t="s">
        <v>55</v>
      </c>
      <c r="B94" s="3">
        <v>8637</v>
      </c>
      <c r="C94" s="3">
        <v>7892</v>
      </c>
      <c r="D94" s="3">
        <v>8645</v>
      </c>
      <c r="E94" s="3">
        <v>8399</v>
      </c>
      <c r="F94" s="3">
        <v>9985</v>
      </c>
      <c r="G94" s="3">
        <v>22546</v>
      </c>
      <c r="H94" s="3">
        <v>29461</v>
      </c>
      <c r="I94" s="3">
        <v>28523</v>
      </c>
      <c r="J94" s="3">
        <v>21792</v>
      </c>
      <c r="K94" s="3">
        <v>9979</v>
      </c>
      <c r="L94" s="3">
        <v>10358</v>
      </c>
      <c r="M94" s="3">
        <v>10668</v>
      </c>
      <c r="N94" s="5">
        <f>'DE_VIE Gruppe inkl. MLA und KSC'!N94</f>
        <v>15.354671280276811</v>
      </c>
      <c r="O94" s="3">
        <f>'DE_VIE Gruppe inkl. MLA und KSC'!O94</f>
        <v>176885</v>
      </c>
      <c r="P94" s="5">
        <f>'DE_VIE Gruppe inkl. MLA und KSC'!P94</f>
        <v>16.551137936033111</v>
      </c>
      <c r="Q94" s="16"/>
      <c r="R94" s="15"/>
    </row>
    <row r="95" spans="1:18" x14ac:dyDescent="0.25">
      <c r="A95" s="32" t="s">
        <v>51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15"/>
      <c r="R95" s="15"/>
    </row>
    <row r="96" spans="1:18" x14ac:dyDescent="0.25">
      <c r="A96" s="2" t="s">
        <v>44</v>
      </c>
      <c r="B96" s="3">
        <v>2325764</v>
      </c>
      <c r="C96" s="3">
        <v>2380095</v>
      </c>
      <c r="D96" s="3">
        <v>2875753</v>
      </c>
      <c r="E96" s="3">
        <v>3423209</v>
      </c>
      <c r="F96" s="3">
        <v>3745915</v>
      </c>
      <c r="G96" s="3">
        <v>3970365</v>
      </c>
      <c r="H96" s="3">
        <v>4406802</v>
      </c>
      <c r="I96" s="3">
        <v>4439823</v>
      </c>
      <c r="J96" s="3">
        <v>4058759</v>
      </c>
      <c r="K96" s="3">
        <v>3836309</v>
      </c>
      <c r="L96" s="3">
        <v>2936256</v>
      </c>
      <c r="M96" s="3">
        <v>3013621</v>
      </c>
      <c r="N96" s="5">
        <f>'DE_VIE Gruppe inkl. MLA und KSC'!N96</f>
        <v>9.5220979717329115</v>
      </c>
      <c r="O96" s="3">
        <f>'DE_VIE Gruppe inkl. MLA und KSC'!O96</f>
        <v>41412671</v>
      </c>
      <c r="P96" s="5">
        <f>'DE_VIE Gruppe inkl. MLA und KSC'!P96</f>
        <v>9.1006089850319771</v>
      </c>
      <c r="Q96" s="15"/>
      <c r="R96" s="15"/>
    </row>
    <row r="97" spans="1:18" x14ac:dyDescent="0.25">
      <c r="A97" s="2" t="s">
        <v>45</v>
      </c>
      <c r="B97" s="3">
        <v>1949342</v>
      </c>
      <c r="C97" s="3">
        <v>2003107</v>
      </c>
      <c r="D97" s="3">
        <v>2437951</v>
      </c>
      <c r="E97" s="3">
        <v>2838401</v>
      </c>
      <c r="F97" s="3">
        <v>3099122</v>
      </c>
      <c r="G97" s="3">
        <v>3286831</v>
      </c>
      <c r="H97" s="3">
        <v>3617410</v>
      </c>
      <c r="I97" s="3">
        <v>3683320</v>
      </c>
      <c r="J97" s="3">
        <v>3337776</v>
      </c>
      <c r="K97" s="3">
        <v>3129543</v>
      </c>
      <c r="L97" s="3">
        <v>2521050</v>
      </c>
      <c r="M97" s="3">
        <v>2642016</v>
      </c>
      <c r="N97" s="5">
        <f>'DE_VIE Gruppe inkl. MLA und KSC'!N97</f>
        <v>11.604848571893234</v>
      </c>
      <c r="O97" s="3">
        <f>'DE_VIE Gruppe inkl. MLA und KSC'!O97</f>
        <v>34545869</v>
      </c>
      <c r="P97" s="5">
        <f>'DE_VIE Gruppe inkl. MLA und KSC'!P97</f>
        <v>10.628330695228637</v>
      </c>
      <c r="Q97" s="15"/>
      <c r="R97" s="15"/>
    </row>
    <row r="98" spans="1:18" x14ac:dyDescent="0.25">
      <c r="A98" s="2" t="s">
        <v>46</v>
      </c>
      <c r="B98" s="3">
        <v>368564</v>
      </c>
      <c r="C98" s="3">
        <v>370942</v>
      </c>
      <c r="D98" s="3">
        <v>431442</v>
      </c>
      <c r="E98" s="3">
        <v>576006</v>
      </c>
      <c r="F98" s="3">
        <v>639086</v>
      </c>
      <c r="G98" s="3">
        <v>674560</v>
      </c>
      <c r="H98" s="3">
        <v>778318</v>
      </c>
      <c r="I98" s="3">
        <v>747504</v>
      </c>
      <c r="J98" s="3">
        <v>712924</v>
      </c>
      <c r="K98" s="3">
        <v>697224</v>
      </c>
      <c r="L98" s="3">
        <v>408652</v>
      </c>
      <c r="M98" s="3">
        <v>364380</v>
      </c>
      <c r="N98" s="5">
        <f>'DE_VIE Gruppe inkl. MLA und KSC'!N98</f>
        <v>-3.2268345151780786</v>
      </c>
      <c r="O98" s="3">
        <f>'DE_VIE Gruppe inkl. MLA und KSC'!O98</f>
        <v>6769602</v>
      </c>
      <c r="P98" s="5">
        <f>'DE_VIE Gruppe inkl. MLA und KSC'!P98</f>
        <v>1.7944239239681803</v>
      </c>
      <c r="Q98" s="15"/>
      <c r="R98" s="15"/>
    </row>
    <row r="99" spans="1:18" x14ac:dyDescent="0.25">
      <c r="A99" s="2" t="s">
        <v>47</v>
      </c>
      <c r="B99" s="3">
        <v>18969</v>
      </c>
      <c r="C99" s="3">
        <v>18029</v>
      </c>
      <c r="D99" s="3">
        <v>20882</v>
      </c>
      <c r="E99" s="3">
        <v>25275</v>
      </c>
      <c r="F99" s="3">
        <v>27697</v>
      </c>
      <c r="G99" s="3">
        <v>28211</v>
      </c>
      <c r="H99" s="3">
        <v>29776</v>
      </c>
      <c r="I99" s="3">
        <v>29770</v>
      </c>
      <c r="J99" s="3">
        <v>28343</v>
      </c>
      <c r="K99" s="3">
        <v>27682</v>
      </c>
      <c r="L99" s="3">
        <v>21821</v>
      </c>
      <c r="M99" s="3">
        <v>22211</v>
      </c>
      <c r="N99" s="5">
        <f>'DE_VIE Gruppe inkl. MLA und KSC'!N99</f>
        <v>8.0774658167485747</v>
      </c>
      <c r="O99" s="3">
        <f>'DE_VIE Gruppe inkl. MLA und KSC'!O99</f>
        <v>298666</v>
      </c>
      <c r="P99" s="5">
        <f>'DE_VIE Gruppe inkl. MLA und KSC'!P99</f>
        <v>7.7843058001558996</v>
      </c>
      <c r="Q99" s="15"/>
      <c r="R99" s="15"/>
    </row>
    <row r="100" spans="1:18" x14ac:dyDescent="0.25">
      <c r="A100" s="2" t="s">
        <v>48</v>
      </c>
      <c r="B100" s="6">
        <v>22419229.740000002</v>
      </c>
      <c r="C100" s="6">
        <v>22681759.990000002</v>
      </c>
      <c r="D100" s="6">
        <v>27867984.390000001</v>
      </c>
      <c r="E100" s="6">
        <v>25692839.550000001</v>
      </c>
      <c r="F100" s="6">
        <v>26261480.149999999</v>
      </c>
      <c r="G100" s="6">
        <v>26568702.719999999</v>
      </c>
      <c r="H100" s="6">
        <v>27624659.969999999</v>
      </c>
      <c r="I100" s="6">
        <v>25893528.039999999</v>
      </c>
      <c r="J100" s="6">
        <v>27350254.399999999</v>
      </c>
      <c r="K100" s="6">
        <v>31433910.460000001</v>
      </c>
      <c r="L100" s="6">
        <v>29253338.68</v>
      </c>
      <c r="M100" s="6">
        <v>27094007.73</v>
      </c>
      <c r="N100" s="5">
        <f>'DE_VIE Gruppe inkl. MLA und KSC'!N100</f>
        <v>21.695466878389947</v>
      </c>
      <c r="O100" s="6">
        <f>'DE_VIE Gruppe inkl. MLA und KSC'!O100</f>
        <v>320141695.81999999</v>
      </c>
      <c r="P100" s="5">
        <f>'DE_VIE Gruppe inkl. MLA und KSC'!P100</f>
        <v>21.140098212422266</v>
      </c>
      <c r="Q100" s="15"/>
      <c r="R100" s="15"/>
    </row>
    <row r="101" spans="1:18" x14ac:dyDescent="0.25">
      <c r="A101" s="2" t="s">
        <v>55</v>
      </c>
      <c r="B101" s="3">
        <v>807072.31700000004</v>
      </c>
      <c r="C101" s="3">
        <v>768937.45499999996</v>
      </c>
      <c r="D101" s="3">
        <v>889982.05299999996</v>
      </c>
      <c r="E101" s="3">
        <v>1043252.2940000001</v>
      </c>
      <c r="F101" s="3">
        <v>1145280.5619999999</v>
      </c>
      <c r="G101" s="3">
        <v>1167381.7860000001</v>
      </c>
      <c r="H101" s="3">
        <v>1236636.436</v>
      </c>
      <c r="I101" s="3">
        <v>1241099.307</v>
      </c>
      <c r="J101" s="3">
        <v>1180937.115</v>
      </c>
      <c r="K101" s="3">
        <v>1156062.2039999999</v>
      </c>
      <c r="L101" s="3">
        <v>917654.52400000009</v>
      </c>
      <c r="M101" s="3">
        <v>942122.50300000003</v>
      </c>
      <c r="N101" s="5">
        <f>'DE_VIE Gruppe inkl. MLA und KSC'!N101</f>
        <v>8.1812549076053287</v>
      </c>
      <c r="O101" s="3">
        <f>'DE_VIE Gruppe inkl. MLA und KSC'!O101</f>
        <v>12496418.556</v>
      </c>
      <c r="P101" s="5">
        <f>'DE_VIE Gruppe inkl. MLA und KSC'!P101</f>
        <v>9.1759574169988589</v>
      </c>
      <c r="Q101" s="15"/>
      <c r="R101" s="15"/>
    </row>
    <row r="102" spans="1:18" x14ac:dyDescent="0.25">
      <c r="A102" s="1"/>
    </row>
    <row r="103" spans="1:18" x14ac:dyDescent="0.25">
      <c r="A103" s="1"/>
    </row>
    <row r="104" spans="1:18" x14ac:dyDescent="0.25">
      <c r="B104" s="31">
        <v>2023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8" x14ac:dyDescent="0.25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7" t="s">
        <v>41</v>
      </c>
      <c r="O105" s="18"/>
      <c r="P105" s="17" t="s">
        <v>41</v>
      </c>
    </row>
    <row r="106" spans="1:18" x14ac:dyDescent="0.25">
      <c r="A106" s="1"/>
      <c r="B106" s="17" t="s">
        <v>32</v>
      </c>
      <c r="C106" s="17" t="s">
        <v>33</v>
      </c>
      <c r="D106" s="17" t="s">
        <v>34</v>
      </c>
      <c r="E106" s="17" t="s">
        <v>14</v>
      </c>
      <c r="F106" s="17" t="s">
        <v>35</v>
      </c>
      <c r="G106" s="17" t="s">
        <v>36</v>
      </c>
      <c r="H106" s="17" t="s">
        <v>37</v>
      </c>
      <c r="I106" s="17" t="s">
        <v>15</v>
      </c>
      <c r="J106" s="17" t="s">
        <v>16</v>
      </c>
      <c r="K106" s="17" t="s">
        <v>38</v>
      </c>
      <c r="L106" s="17" t="s">
        <v>18</v>
      </c>
      <c r="M106" s="17" t="s">
        <v>39</v>
      </c>
      <c r="N106" s="17" t="s">
        <v>42</v>
      </c>
      <c r="O106" s="17" t="s">
        <v>40</v>
      </c>
      <c r="P106" s="17" t="s">
        <v>43</v>
      </c>
    </row>
    <row r="107" spans="1:18" x14ac:dyDescent="0.25">
      <c r="A107" s="32" t="s">
        <v>31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</row>
    <row r="108" spans="1:18" x14ac:dyDescent="0.25">
      <c r="A108" s="2" t="s">
        <v>44</v>
      </c>
      <c r="B108" s="3">
        <f>'DE_VIE Gruppe inkl. MLA und KSC'!B108</f>
        <v>1669566</v>
      </c>
      <c r="C108" s="3">
        <f>'DE_VIE Gruppe inkl. MLA und KSC'!C108</f>
        <v>1605099</v>
      </c>
      <c r="D108" s="3">
        <f>'DE_VIE Gruppe inkl. MLA und KSC'!D108</f>
        <v>2050536</v>
      </c>
      <c r="E108" s="3">
        <f>'DE_VIE Gruppe inkl. MLA und KSC'!E108</f>
        <v>2465229</v>
      </c>
      <c r="F108" s="3">
        <f>'DE_VIE Gruppe inkl. MLA und KSC'!F108</f>
        <v>2700725</v>
      </c>
      <c r="G108" s="3">
        <f>'DE_VIE Gruppe inkl. MLA und KSC'!G108</f>
        <v>2836449</v>
      </c>
      <c r="H108" s="3">
        <f>'DE_VIE Gruppe inkl. MLA und KSC'!H108</f>
        <v>3144573</v>
      </c>
      <c r="I108" s="3">
        <f>'DE_VIE Gruppe inkl. MLA und KSC'!I108</f>
        <v>3103896</v>
      </c>
      <c r="J108" s="3">
        <f>'DE_VIE Gruppe inkl. MLA und KSC'!J108</f>
        <v>2919579</v>
      </c>
      <c r="K108" s="3">
        <f>'DE_VIE Gruppe inkl. MLA und KSC'!K108</f>
        <v>2739441</v>
      </c>
      <c r="L108" s="3">
        <f>'DE_VIE Gruppe inkl. MLA und KSC'!L108</f>
        <v>2109407</v>
      </c>
      <c r="M108" s="3">
        <f>'DE_VIE Gruppe inkl. MLA und KSC'!M108</f>
        <v>2188686</v>
      </c>
      <c r="N108" s="5">
        <f>'DE_VIE Gruppe inkl. MLA und KSC'!N108</f>
        <v>13.854294493686648</v>
      </c>
      <c r="O108" s="3">
        <f>'DE_VIE Gruppe inkl. MLA und KSC'!O108</f>
        <v>29533186</v>
      </c>
      <c r="P108" s="5">
        <f>'DE_VIE Gruppe inkl. MLA und KSC'!P108</f>
        <v>24.706613209207127</v>
      </c>
      <c r="R108" s="12"/>
    </row>
    <row r="109" spans="1:18" x14ac:dyDescent="0.25">
      <c r="A109" s="2" t="s">
        <v>45</v>
      </c>
      <c r="B109" s="3">
        <f>'DE_VIE Gruppe inkl. MLA und KSC'!B109</f>
        <v>1326485</v>
      </c>
      <c r="C109" s="3">
        <f>'DE_VIE Gruppe inkl. MLA und KSC'!C109</f>
        <v>1294535</v>
      </c>
      <c r="D109" s="3">
        <f>'DE_VIE Gruppe inkl. MLA und KSC'!D109</f>
        <v>1570892</v>
      </c>
      <c r="E109" s="3">
        <f>'DE_VIE Gruppe inkl. MLA und KSC'!E109</f>
        <v>1894458</v>
      </c>
      <c r="F109" s="3">
        <f>'DE_VIE Gruppe inkl. MLA und KSC'!F109</f>
        <v>2052949</v>
      </c>
      <c r="G109" s="3">
        <f>'DE_VIE Gruppe inkl. MLA und KSC'!G109</f>
        <v>2156112</v>
      </c>
      <c r="H109" s="3">
        <f>'DE_VIE Gruppe inkl. MLA und KSC'!H109</f>
        <v>2394120</v>
      </c>
      <c r="I109" s="3">
        <f>'DE_VIE Gruppe inkl. MLA und KSC'!I109</f>
        <v>2343761</v>
      </c>
      <c r="J109" s="3">
        <f>'DE_VIE Gruppe inkl. MLA und KSC'!J109</f>
        <v>2212439</v>
      </c>
      <c r="K109" s="3">
        <f>'DE_VIE Gruppe inkl. MLA und KSC'!K109</f>
        <v>2086995</v>
      </c>
      <c r="L109" s="3">
        <f>'DE_VIE Gruppe inkl. MLA und KSC'!L109</f>
        <v>1692148</v>
      </c>
      <c r="M109" s="3">
        <f>'DE_VIE Gruppe inkl. MLA und KSC'!M109</f>
        <v>1806440</v>
      </c>
      <c r="N109" s="5">
        <f>'DE_VIE Gruppe inkl. MLA und KSC'!N109</f>
        <v>16.91131595450759</v>
      </c>
      <c r="O109" s="3">
        <f>'DE_VIE Gruppe inkl. MLA und KSC'!O109</f>
        <v>22831334</v>
      </c>
      <c r="P109" s="5">
        <f>'DE_VIE Gruppe inkl. MLA und KSC'!P109</f>
        <v>28.194427748075547</v>
      </c>
      <c r="R109" s="12"/>
    </row>
    <row r="110" spans="1:18" x14ac:dyDescent="0.25">
      <c r="A110" s="2" t="s">
        <v>46</v>
      </c>
      <c r="B110" s="3">
        <f>'DE_VIE Gruppe inkl. MLA und KSC'!B110</f>
        <v>337068</v>
      </c>
      <c r="C110" s="3">
        <f>'DE_VIE Gruppe inkl. MLA und KSC'!C110</f>
        <v>305990</v>
      </c>
      <c r="D110" s="3">
        <f>'DE_VIE Gruppe inkl. MLA und KSC'!D110</f>
        <v>473276</v>
      </c>
      <c r="E110" s="3">
        <f>'DE_VIE Gruppe inkl. MLA und KSC'!E110</f>
        <v>564524</v>
      </c>
      <c r="F110" s="3">
        <f>'DE_VIE Gruppe inkl. MLA und KSC'!F110</f>
        <v>641884</v>
      </c>
      <c r="G110" s="3">
        <f>'DE_VIE Gruppe inkl. MLA und KSC'!G110</f>
        <v>672660</v>
      </c>
      <c r="H110" s="3">
        <f>'DE_VIE Gruppe inkl. MLA und KSC'!H110</f>
        <v>741754</v>
      </c>
      <c r="I110" s="3">
        <f>'DE_VIE Gruppe inkl. MLA und KSC'!I110</f>
        <v>751964</v>
      </c>
      <c r="J110" s="3">
        <f>'DE_VIE Gruppe inkl. MLA und KSC'!J110</f>
        <v>702010</v>
      </c>
      <c r="K110" s="3">
        <f>'DE_VIE Gruppe inkl. MLA und KSC'!K110</f>
        <v>644750</v>
      </c>
      <c r="L110" s="3">
        <f>'DE_VIE Gruppe inkl. MLA und KSC'!L110</f>
        <v>410520</v>
      </c>
      <c r="M110" s="3">
        <f>'DE_VIE Gruppe inkl. MLA und KSC'!M110</f>
        <v>374462</v>
      </c>
      <c r="N110" s="5">
        <f>'DE_VIE Gruppe inkl. MLA und KSC'!N110</f>
        <v>1.3368622165933264</v>
      </c>
      <c r="O110" s="3">
        <f>'DE_VIE Gruppe inkl. MLA und KSC'!O110</f>
        <v>6620862</v>
      </c>
      <c r="P110" s="5">
        <f>'DE_VIE Gruppe inkl. MLA und KSC'!P110</f>
        <v>14.259408951939289</v>
      </c>
      <c r="R110" s="12"/>
    </row>
    <row r="111" spans="1:18" x14ac:dyDescent="0.25">
      <c r="A111" s="2" t="s">
        <v>47</v>
      </c>
      <c r="B111" s="3">
        <f>'DE_VIE Gruppe inkl. MLA und KSC'!B111</f>
        <v>14428</v>
      </c>
      <c r="C111" s="3">
        <f>'DE_VIE Gruppe inkl. MLA und KSC'!C111</f>
        <v>12929</v>
      </c>
      <c r="D111" s="3">
        <f>'DE_VIE Gruppe inkl. MLA und KSC'!D111</f>
        <v>16114</v>
      </c>
      <c r="E111" s="3">
        <f>'DE_VIE Gruppe inkl. MLA und KSC'!E111</f>
        <v>18666</v>
      </c>
      <c r="F111" s="3">
        <f>'DE_VIE Gruppe inkl. MLA und KSC'!F111</f>
        <v>20440</v>
      </c>
      <c r="G111" s="3">
        <f>'DE_VIE Gruppe inkl. MLA und KSC'!G111</f>
        <v>20715</v>
      </c>
      <c r="H111" s="3">
        <f>'DE_VIE Gruppe inkl. MLA und KSC'!H111</f>
        <v>21779</v>
      </c>
      <c r="I111" s="3">
        <f>'DE_VIE Gruppe inkl. MLA und KSC'!I111</f>
        <v>21676</v>
      </c>
      <c r="J111" s="3">
        <f>'DE_VIE Gruppe inkl. MLA und KSC'!J111</f>
        <v>20729</v>
      </c>
      <c r="K111" s="3">
        <f>'DE_VIE Gruppe inkl. MLA und KSC'!K111</f>
        <v>20524</v>
      </c>
      <c r="L111" s="3">
        <f>'DE_VIE Gruppe inkl. MLA und KSC'!L111</f>
        <v>16605</v>
      </c>
      <c r="M111" s="3">
        <f>'DE_VIE Gruppe inkl. MLA und KSC'!M111</f>
        <v>16490</v>
      </c>
      <c r="N111" s="5">
        <f>'DE_VIE Gruppe inkl. MLA und KSC'!N111</f>
        <v>9.1908356509071698</v>
      </c>
      <c r="O111" s="3">
        <f>'DE_VIE Gruppe inkl. MLA und KSC'!O111</f>
        <v>221095</v>
      </c>
      <c r="P111" s="5">
        <f>'DE_VIE Gruppe inkl. MLA und KSC'!P111</f>
        <v>17.346559667112494</v>
      </c>
      <c r="R111" s="12"/>
    </row>
    <row r="112" spans="1:18" x14ac:dyDescent="0.25">
      <c r="A112" s="2" t="s">
        <v>48</v>
      </c>
      <c r="B112" s="6">
        <f>'DE_VIE Gruppe inkl. MLA und KSC'!B112</f>
        <v>17978609.460000001</v>
      </c>
      <c r="C112" s="6">
        <f>'DE_VIE Gruppe inkl. MLA und KSC'!C112</f>
        <v>17658480.07</v>
      </c>
      <c r="D112" s="6">
        <f>'DE_VIE Gruppe inkl. MLA und KSC'!D112</f>
        <v>23236690.870000001</v>
      </c>
      <c r="E112" s="6">
        <f>'DE_VIE Gruppe inkl. MLA und KSC'!E112</f>
        <v>20663599.579999998</v>
      </c>
      <c r="F112" s="6">
        <f>'DE_VIE Gruppe inkl. MLA und KSC'!F112</f>
        <v>20239355.18</v>
      </c>
      <c r="G112" s="6">
        <f>'DE_VIE Gruppe inkl. MLA und KSC'!G112</f>
        <v>20480526.09</v>
      </c>
      <c r="H112" s="6">
        <f>'DE_VIE Gruppe inkl. MLA und KSC'!H112</f>
        <v>20545575.129999999</v>
      </c>
      <c r="I112" s="6">
        <f>'DE_VIE Gruppe inkl. MLA und KSC'!I112</f>
        <v>19796732.789999999</v>
      </c>
      <c r="J112" s="6">
        <f>'DE_VIE Gruppe inkl. MLA und KSC'!J112</f>
        <v>20209203.98</v>
      </c>
      <c r="K112" s="6">
        <f>'DE_VIE Gruppe inkl. MLA und KSC'!K112</f>
        <v>21703998.75</v>
      </c>
      <c r="L112" s="6">
        <f>'DE_VIE Gruppe inkl. MLA und KSC'!L112</f>
        <v>21968525.710000001</v>
      </c>
      <c r="M112" s="6">
        <f>'DE_VIE Gruppe inkl. MLA und KSC'!M112</f>
        <v>20527288.300000001</v>
      </c>
      <c r="N112" s="5">
        <f>'DE_VIE Gruppe inkl. MLA und KSC'!N112</f>
        <v>2.2874782551969286</v>
      </c>
      <c r="O112" s="6">
        <f>'DE_VIE Gruppe inkl. MLA und KSC'!O112</f>
        <v>245008585.91</v>
      </c>
      <c r="P112" s="5">
        <f>'DE_VIE Gruppe inkl. MLA und KSC'!P112</f>
        <v>-2.24568131842523</v>
      </c>
      <c r="R112" s="12"/>
    </row>
    <row r="113" spans="1:18" x14ac:dyDescent="0.25">
      <c r="A113" s="2" t="s">
        <v>55</v>
      </c>
      <c r="B113" s="3">
        <f>'DE_VIE Gruppe inkl. MLA und KSC'!B113</f>
        <v>606781</v>
      </c>
      <c r="C113" s="3">
        <f>'DE_VIE Gruppe inkl. MLA und KSC'!C113</f>
        <v>542190</v>
      </c>
      <c r="D113" s="3">
        <f>'DE_VIE Gruppe inkl. MLA und KSC'!D113</f>
        <v>674061</v>
      </c>
      <c r="E113" s="3">
        <f>'DE_VIE Gruppe inkl. MLA und KSC'!E113</f>
        <v>776703</v>
      </c>
      <c r="F113" s="3">
        <f>'DE_VIE Gruppe inkl. MLA und KSC'!F113</f>
        <v>851284</v>
      </c>
      <c r="G113" s="3">
        <f>'DE_VIE Gruppe inkl. MLA und KSC'!G113</f>
        <v>866341</v>
      </c>
      <c r="H113" s="3">
        <f>'DE_VIE Gruppe inkl. MLA und KSC'!H113</f>
        <v>910858</v>
      </c>
      <c r="I113" s="3">
        <f>'DE_VIE Gruppe inkl. MLA und KSC'!I113</f>
        <v>906302</v>
      </c>
      <c r="J113" s="3">
        <f>'DE_VIE Gruppe inkl. MLA und KSC'!J113</f>
        <v>868051</v>
      </c>
      <c r="K113" s="3">
        <f>'DE_VIE Gruppe inkl. MLA und KSC'!K113</f>
        <v>859225</v>
      </c>
      <c r="L113" s="3">
        <f>'DE_VIE Gruppe inkl. MLA und KSC'!L113</f>
        <v>709045</v>
      </c>
      <c r="M113" s="3">
        <f>'DE_VIE Gruppe inkl. MLA und KSC'!M113</f>
        <v>712118</v>
      </c>
      <c r="N113" s="5">
        <f>'DE_VIE Gruppe inkl. MLA und KSC'!N113</f>
        <v>12.263371631080444</v>
      </c>
      <c r="O113" s="3">
        <f>'DE_VIE Gruppe inkl. MLA und KSC'!O113</f>
        <v>9282959</v>
      </c>
      <c r="P113" s="5">
        <f>'DE_VIE Gruppe inkl. MLA und KSC'!P113</f>
        <v>18.159200592135115</v>
      </c>
      <c r="R113" s="12"/>
    </row>
    <row r="114" spans="1:18" x14ac:dyDescent="0.25">
      <c r="A114" s="32" t="s">
        <v>49</v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R114" s="12"/>
    </row>
    <row r="115" spans="1:18" x14ac:dyDescent="0.25">
      <c r="A115" s="2" t="s">
        <v>44</v>
      </c>
      <c r="B115" s="3">
        <f>'DE_VIE Gruppe inkl. MLA und KSC'!B115</f>
        <v>379335</v>
      </c>
      <c r="C115" s="3">
        <f>'DE_VIE Gruppe inkl. MLA und KSC'!C115</f>
        <v>379073</v>
      </c>
      <c r="D115" s="3">
        <f>'DE_VIE Gruppe inkl. MLA und KSC'!D115</f>
        <v>487117</v>
      </c>
      <c r="E115" s="3">
        <f>'DE_VIE Gruppe inkl. MLA und KSC'!E115</f>
        <v>708388</v>
      </c>
      <c r="F115" s="3">
        <f>'DE_VIE Gruppe inkl. MLA und KSC'!F115</f>
        <v>726299</v>
      </c>
      <c r="G115" s="3">
        <f>'DE_VIE Gruppe inkl. MLA und KSC'!G115</f>
        <v>754258</v>
      </c>
      <c r="H115" s="3">
        <f>'DE_VIE Gruppe inkl. MLA und KSC'!H115</f>
        <v>848716</v>
      </c>
      <c r="I115" s="3">
        <f>'DE_VIE Gruppe inkl. MLA und KSC'!I115</f>
        <v>878462</v>
      </c>
      <c r="J115" s="3">
        <f>'DE_VIE Gruppe inkl. MLA und KSC'!J115</f>
        <v>812177</v>
      </c>
      <c r="K115" s="3">
        <f>'DE_VIE Gruppe inkl. MLA und KSC'!K115</f>
        <v>771253</v>
      </c>
      <c r="L115" s="3">
        <f>'DE_VIE Gruppe inkl. MLA und KSC'!L115</f>
        <v>528923</v>
      </c>
      <c r="M115" s="3">
        <f>'DE_VIE Gruppe inkl. MLA und KSC'!M115</f>
        <v>529041</v>
      </c>
      <c r="N115" s="5">
        <f>'DE_VIE Gruppe inkl. MLA und KSC'!N115</f>
        <v>25.523408657359514</v>
      </c>
      <c r="O115" s="3">
        <f>'DE_VIE Gruppe inkl. MLA und KSC'!O115</f>
        <v>7803042</v>
      </c>
      <c r="P115" s="5">
        <f>'DE_VIE Gruppe inkl. MLA und KSC'!P115</f>
        <v>33.360735686528933</v>
      </c>
      <c r="R115" s="12"/>
    </row>
    <row r="116" spans="1:18" x14ac:dyDescent="0.25">
      <c r="A116" s="2" t="s">
        <v>45</v>
      </c>
      <c r="B116" s="3">
        <f>'DE_VIE Gruppe inkl. MLA und KSC'!B116</f>
        <v>377827</v>
      </c>
      <c r="C116" s="3">
        <f>'DE_VIE Gruppe inkl. MLA und KSC'!C116</f>
        <v>378195</v>
      </c>
      <c r="D116" s="3">
        <f>'DE_VIE Gruppe inkl. MLA und KSC'!D116</f>
        <v>485539</v>
      </c>
      <c r="E116" s="3">
        <f>'DE_VIE Gruppe inkl. MLA und KSC'!E116</f>
        <v>704398</v>
      </c>
      <c r="F116" s="3">
        <f>'DE_VIE Gruppe inkl. MLA und KSC'!F116</f>
        <v>723589</v>
      </c>
      <c r="G116" s="3">
        <f>'DE_VIE Gruppe inkl. MLA und KSC'!G116</f>
        <v>750899</v>
      </c>
      <c r="H116" s="3">
        <f>'DE_VIE Gruppe inkl. MLA und KSC'!H116</f>
        <v>845304</v>
      </c>
      <c r="I116" s="3">
        <f>'DE_VIE Gruppe inkl. MLA und KSC'!I116</f>
        <v>875277</v>
      </c>
      <c r="J116" s="3">
        <f>'DE_VIE Gruppe inkl. MLA und KSC'!J116</f>
        <v>808789</v>
      </c>
      <c r="K116" s="3">
        <f>'DE_VIE Gruppe inkl. MLA und KSC'!K116</f>
        <v>768893</v>
      </c>
      <c r="L116" s="3">
        <f>'DE_VIE Gruppe inkl. MLA und KSC'!L116</f>
        <v>527936</v>
      </c>
      <c r="M116" s="3">
        <f>'DE_VIE Gruppe inkl. MLA und KSC'!M116</f>
        <v>526972</v>
      </c>
      <c r="N116" s="5">
        <f>'DE_VIE Gruppe inkl. MLA und KSC'!N116</f>
        <v>25.72156561487553</v>
      </c>
      <c r="O116" s="3">
        <f>'DE_VIE Gruppe inkl. MLA und KSC'!O116</f>
        <v>7773618</v>
      </c>
      <c r="P116" s="5">
        <f>'DE_VIE Gruppe inkl. MLA und KSC'!P116</f>
        <v>33.115458933558187</v>
      </c>
      <c r="R116" s="12"/>
    </row>
    <row r="117" spans="1:18" x14ac:dyDescent="0.25">
      <c r="A117" s="2" t="s">
        <v>46</v>
      </c>
      <c r="B117" s="3">
        <f>'DE_VIE Gruppe inkl. MLA und KSC'!B117</f>
        <v>1504</v>
      </c>
      <c r="C117" s="3">
        <f>'DE_VIE Gruppe inkl. MLA und KSC'!C117</f>
        <v>878</v>
      </c>
      <c r="D117" s="3">
        <f>'DE_VIE Gruppe inkl. MLA und KSC'!D117</f>
        <v>1576</v>
      </c>
      <c r="E117" s="3">
        <f>'DE_VIE Gruppe inkl. MLA und KSC'!E117</f>
        <v>3986</v>
      </c>
      <c r="F117" s="3">
        <f>'DE_VIE Gruppe inkl. MLA und KSC'!F117</f>
        <v>2710</v>
      </c>
      <c r="G117" s="3">
        <f>'DE_VIE Gruppe inkl. MLA und KSC'!G117</f>
        <v>3358</v>
      </c>
      <c r="H117" s="3">
        <f>'DE_VIE Gruppe inkl. MLA und KSC'!H117</f>
        <v>3412</v>
      </c>
      <c r="I117" s="3">
        <f>'DE_VIE Gruppe inkl. MLA und KSC'!I117</f>
        <v>3182</v>
      </c>
      <c r="J117" s="3">
        <f>'DE_VIE Gruppe inkl. MLA und KSC'!J117</f>
        <v>3386</v>
      </c>
      <c r="K117" s="3">
        <f>'DE_VIE Gruppe inkl. MLA und KSC'!K117</f>
        <v>2360</v>
      </c>
      <c r="L117" s="3">
        <f>'DE_VIE Gruppe inkl. MLA und KSC'!L117</f>
        <v>986</v>
      </c>
      <c r="M117" s="3">
        <f>'DE_VIE Gruppe inkl. MLA und KSC'!M117</f>
        <v>2068</v>
      </c>
      <c r="N117" s="5">
        <f>'DE_VIE Gruppe inkl. MLA und KSC'!N117</f>
        <v>-10.243055555555557</v>
      </c>
      <c r="O117" s="3">
        <f>'DE_VIE Gruppe inkl. MLA und KSC'!O117</f>
        <v>29406</v>
      </c>
      <c r="P117" s="5">
        <f>'DE_VIE Gruppe inkl. MLA und KSC'!P117</f>
        <v>160.73771945380386</v>
      </c>
      <c r="R117" s="12"/>
    </row>
    <row r="118" spans="1:18" x14ac:dyDescent="0.25">
      <c r="A118" s="2" t="s">
        <v>47</v>
      </c>
      <c r="B118" s="3">
        <f>'DE_VIE Gruppe inkl. MLA und KSC'!B118</f>
        <v>2845</v>
      </c>
      <c r="C118" s="3">
        <f>'DE_VIE Gruppe inkl. MLA und KSC'!C118</f>
        <v>2636</v>
      </c>
      <c r="D118" s="3">
        <f>'DE_VIE Gruppe inkl. MLA und KSC'!D118</f>
        <v>3344</v>
      </c>
      <c r="E118" s="3">
        <f>'DE_VIE Gruppe inkl. MLA und KSC'!E118</f>
        <v>4680</v>
      </c>
      <c r="F118" s="3">
        <f>'DE_VIE Gruppe inkl. MLA und KSC'!F118</f>
        <v>4925</v>
      </c>
      <c r="G118" s="3">
        <f>'DE_VIE Gruppe inkl. MLA und KSC'!G118</f>
        <v>4909</v>
      </c>
      <c r="H118" s="3">
        <f>'DE_VIE Gruppe inkl. MLA und KSC'!H118</f>
        <v>5304</v>
      </c>
      <c r="I118" s="3">
        <f>'DE_VIE Gruppe inkl. MLA und KSC'!I118</f>
        <v>5341</v>
      </c>
      <c r="J118" s="3">
        <f>'DE_VIE Gruppe inkl. MLA und KSC'!J118</f>
        <v>5046</v>
      </c>
      <c r="K118" s="3">
        <f>'DE_VIE Gruppe inkl. MLA und KSC'!K118</f>
        <v>5058</v>
      </c>
      <c r="L118" s="3">
        <f>'DE_VIE Gruppe inkl. MLA und KSC'!L118</f>
        <v>3503</v>
      </c>
      <c r="M118" s="3">
        <f>'DE_VIE Gruppe inkl. MLA und KSC'!M118</f>
        <v>3762</v>
      </c>
      <c r="N118" s="5">
        <f>'DE_VIE Gruppe inkl. MLA und KSC'!N118</f>
        <v>25.567423230974629</v>
      </c>
      <c r="O118" s="3">
        <f>'DE_VIE Gruppe inkl. MLA und KSC'!O118</f>
        <v>51353</v>
      </c>
      <c r="P118" s="5">
        <f>'DE_VIE Gruppe inkl. MLA und KSC'!P118</f>
        <v>27.253128484698298</v>
      </c>
      <c r="R118" s="12"/>
    </row>
    <row r="119" spans="1:18" x14ac:dyDescent="0.25">
      <c r="A119" s="2" t="s">
        <v>48</v>
      </c>
      <c r="B119" s="6">
        <f>'DE_VIE Gruppe inkl. MLA und KSC'!B119</f>
        <v>1499408</v>
      </c>
      <c r="C119" s="6">
        <f>'DE_VIE Gruppe inkl. MLA und KSC'!C119</f>
        <v>1406795</v>
      </c>
      <c r="D119" s="6">
        <f>'DE_VIE Gruppe inkl. MLA und KSC'!D119</f>
        <v>1705104</v>
      </c>
      <c r="E119" s="6">
        <f>'DE_VIE Gruppe inkl. MLA und KSC'!E119</f>
        <v>1298101</v>
      </c>
      <c r="F119" s="6">
        <f>'DE_VIE Gruppe inkl. MLA und KSC'!F119</f>
        <v>1733725</v>
      </c>
      <c r="G119" s="6">
        <f>'DE_VIE Gruppe inkl. MLA und KSC'!G119</f>
        <v>1567514</v>
      </c>
      <c r="H119" s="6">
        <f>'DE_VIE Gruppe inkl. MLA und KSC'!H119</f>
        <v>1408818</v>
      </c>
      <c r="I119" s="6">
        <f>'DE_VIE Gruppe inkl. MLA und KSC'!I119</f>
        <v>1455933</v>
      </c>
      <c r="J119" s="6">
        <f>'DE_VIE Gruppe inkl. MLA und KSC'!J119</f>
        <v>1599388</v>
      </c>
      <c r="K119" s="6">
        <f>'DE_VIE Gruppe inkl. MLA und KSC'!K119</f>
        <v>1987397</v>
      </c>
      <c r="L119" s="6">
        <f>'DE_VIE Gruppe inkl. MLA und KSC'!L119</f>
        <v>1865422</v>
      </c>
      <c r="M119" s="6">
        <f>'DE_VIE Gruppe inkl. MLA und KSC'!M119</f>
        <v>1736332</v>
      </c>
      <c r="N119" s="5">
        <f>'DE_VIE Gruppe inkl. MLA und KSC'!N119</f>
        <v>36.224356902335764</v>
      </c>
      <c r="O119" s="6">
        <f>'DE_VIE Gruppe inkl. MLA und KSC'!O119</f>
        <v>19263937</v>
      </c>
      <c r="P119" s="5">
        <f>'DE_VIE Gruppe inkl. MLA und KSC'!P119</f>
        <v>17.963519490834855</v>
      </c>
      <c r="R119" s="12"/>
    </row>
    <row r="120" spans="1:18" x14ac:dyDescent="0.25">
      <c r="A120" s="2" t="s">
        <v>55</v>
      </c>
      <c r="B120" s="3">
        <f>'DE_VIE Gruppe inkl. MLA und KSC'!B120</f>
        <v>113202.182</v>
      </c>
      <c r="C120" s="3">
        <f>'DE_VIE Gruppe inkl. MLA und KSC'!C120</f>
        <v>104359.62</v>
      </c>
      <c r="D120" s="3">
        <f>'DE_VIE Gruppe inkl. MLA und KSC'!D120</f>
        <v>130904.51900000001</v>
      </c>
      <c r="E120" s="3">
        <f>'DE_VIE Gruppe inkl. MLA und KSC'!E120</f>
        <v>182192.9500000001</v>
      </c>
      <c r="F120" s="3">
        <f>'DE_VIE Gruppe inkl. MLA und KSC'!F120</f>
        <v>191868.61100000003</v>
      </c>
      <c r="G120" s="3">
        <f>'DE_VIE Gruppe inkl. MLA und KSC'!G120</f>
        <v>190446.03500000003</v>
      </c>
      <c r="H120" s="3">
        <f>'DE_VIE Gruppe inkl. MLA und KSC'!H120</f>
        <v>205339.82800000001</v>
      </c>
      <c r="I120" s="3">
        <f>'DE_VIE Gruppe inkl. MLA und KSC'!I120</f>
        <v>207998.10500000004</v>
      </c>
      <c r="J120" s="3">
        <f>'DE_VIE Gruppe inkl. MLA und KSC'!J120</f>
        <v>197276.28999999998</v>
      </c>
      <c r="K120" s="3">
        <f>'DE_VIE Gruppe inkl. MLA und KSC'!K120</f>
        <v>198331.47499999998</v>
      </c>
      <c r="L120" s="3">
        <f>'DE_VIE Gruppe inkl. MLA und KSC'!L120</f>
        <v>139974.14200000002</v>
      </c>
      <c r="M120" s="3">
        <f>'DE_VIE Gruppe inkl. MLA und KSC'!M120</f>
        <v>149508.07499999995</v>
      </c>
      <c r="N120" s="5">
        <f>'DE_VIE Gruppe inkl. MLA und KSC'!N120</f>
        <v>25.760684875045172</v>
      </c>
      <c r="O120" s="3">
        <f>'DE_VIE Gruppe inkl. MLA und KSC'!O120</f>
        <v>2011401.8320000002</v>
      </c>
      <c r="P120" s="5">
        <f>'DE_VIE Gruppe inkl. MLA und KSC'!P120</f>
        <v>28.574064128224276</v>
      </c>
      <c r="R120" s="12"/>
    </row>
    <row r="121" spans="1:18" x14ac:dyDescent="0.25">
      <c r="A121" s="32" t="s">
        <v>50</v>
      </c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R121" s="12"/>
    </row>
    <row r="122" spans="1:18" x14ac:dyDescent="0.25">
      <c r="A122" s="2" t="s">
        <v>44</v>
      </c>
      <c r="B122" s="3">
        <f>'DE_VIE Gruppe inkl. MLA und KSC'!B122</f>
        <v>27456</v>
      </c>
      <c r="C122" s="3">
        <f>'DE_VIE Gruppe inkl. MLA und KSC'!C122</f>
        <v>28555</v>
      </c>
      <c r="D122" s="3">
        <f>'DE_VIE Gruppe inkl. MLA und KSC'!D122</f>
        <v>35069</v>
      </c>
      <c r="E122" s="3">
        <f>'DE_VIE Gruppe inkl. MLA und KSC'!E122</f>
        <v>41648</v>
      </c>
      <c r="F122" s="3">
        <f>'DE_VIE Gruppe inkl. MLA und KSC'!F122</f>
        <v>42511</v>
      </c>
      <c r="G122" s="3">
        <f>'DE_VIE Gruppe inkl. MLA und KSC'!G122</f>
        <v>70880</v>
      </c>
      <c r="H122" s="3">
        <f>'DE_VIE Gruppe inkl. MLA und KSC'!H122</f>
        <v>96872</v>
      </c>
      <c r="I122" s="3">
        <f>'DE_VIE Gruppe inkl. MLA und KSC'!I122</f>
        <v>103204</v>
      </c>
      <c r="J122" s="3">
        <f>'DE_VIE Gruppe inkl. MLA und KSC'!J122</f>
        <v>69267</v>
      </c>
      <c r="K122" s="3">
        <f>'DE_VIE Gruppe inkl. MLA und KSC'!K122</f>
        <v>41110</v>
      </c>
      <c r="L122" s="3">
        <f>'DE_VIE Gruppe inkl. MLA und KSC'!L122</f>
        <v>31557</v>
      </c>
      <c r="M122" s="3">
        <f>'DE_VIE Gruppe inkl. MLA und KSC'!M122</f>
        <v>33883</v>
      </c>
      <c r="N122" s="5">
        <f>'DE_VIE Gruppe inkl. MLA und KSC'!N122</f>
        <v>23.950102429031304</v>
      </c>
      <c r="O122" s="3">
        <f>'DE_VIE Gruppe inkl. MLA und KSC'!O122</f>
        <v>622012</v>
      </c>
      <c r="P122" s="5">
        <f>'DE_VIE Gruppe inkl. MLA und KSC'!P122</f>
        <v>15.240973118986778</v>
      </c>
      <c r="R122" s="12"/>
    </row>
    <row r="123" spans="1:18" x14ac:dyDescent="0.25">
      <c r="A123" s="2" t="s">
        <v>45</v>
      </c>
      <c r="B123" s="3">
        <f>'DE_VIE Gruppe inkl. MLA und KSC'!B123</f>
        <v>27456</v>
      </c>
      <c r="C123" s="3">
        <f>'DE_VIE Gruppe inkl. MLA und KSC'!C123</f>
        <v>28555</v>
      </c>
      <c r="D123" s="3">
        <f>'DE_VIE Gruppe inkl. MLA und KSC'!D123</f>
        <v>35069</v>
      </c>
      <c r="E123" s="3">
        <f>'DE_VIE Gruppe inkl. MLA und KSC'!E123</f>
        <v>41648</v>
      </c>
      <c r="F123" s="3">
        <f>'DE_VIE Gruppe inkl. MLA und KSC'!F123</f>
        <v>42511</v>
      </c>
      <c r="G123" s="3">
        <f>'DE_VIE Gruppe inkl. MLA und KSC'!G123</f>
        <v>70880</v>
      </c>
      <c r="H123" s="3">
        <f>'DE_VIE Gruppe inkl. MLA und KSC'!H123</f>
        <v>96872</v>
      </c>
      <c r="I123" s="3">
        <f>'DE_VIE Gruppe inkl. MLA und KSC'!I123</f>
        <v>103204</v>
      </c>
      <c r="J123" s="3">
        <f>'DE_VIE Gruppe inkl. MLA und KSC'!J123</f>
        <v>69267</v>
      </c>
      <c r="K123" s="3">
        <f>'DE_VIE Gruppe inkl. MLA und KSC'!K123</f>
        <v>41110</v>
      </c>
      <c r="L123" s="3">
        <f>'DE_VIE Gruppe inkl. MLA und KSC'!L123</f>
        <v>31557</v>
      </c>
      <c r="M123" s="3">
        <f>'DE_VIE Gruppe inkl. MLA und KSC'!M123</f>
        <v>33883</v>
      </c>
      <c r="N123" s="5">
        <f>'DE_VIE Gruppe inkl. MLA und KSC'!N123</f>
        <v>24.095370641664225</v>
      </c>
      <c r="O123" s="3">
        <f>'DE_VIE Gruppe inkl. MLA und KSC'!O123</f>
        <v>622012</v>
      </c>
      <c r="P123" s="5">
        <f>'DE_VIE Gruppe inkl. MLA und KSC'!P123</f>
        <v>15.356383146423735</v>
      </c>
      <c r="R123" s="12"/>
    </row>
    <row r="124" spans="1:18" x14ac:dyDescent="0.25">
      <c r="A124" s="2" t="s">
        <v>46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5"/>
      <c r="O124" s="3">
        <f>'DE_VIE Gruppe inkl. MLA und KSC'!O124</f>
        <v>0</v>
      </c>
      <c r="P124" s="5"/>
      <c r="R124" s="12"/>
    </row>
    <row r="125" spans="1:18" x14ac:dyDescent="0.25">
      <c r="A125" s="2" t="s">
        <v>47</v>
      </c>
      <c r="B125" s="3">
        <f>'DE_VIE Gruppe inkl. MLA und KSC'!B125</f>
        <v>220</v>
      </c>
      <c r="C125" s="3">
        <f>'DE_VIE Gruppe inkl. MLA und KSC'!C125</f>
        <v>218</v>
      </c>
      <c r="D125" s="3">
        <f>'DE_VIE Gruppe inkl. MLA und KSC'!D125</f>
        <v>281</v>
      </c>
      <c r="E125" s="3">
        <f>'DE_VIE Gruppe inkl. MLA und KSC'!E125</f>
        <v>327</v>
      </c>
      <c r="F125" s="3">
        <f>'DE_VIE Gruppe inkl. MLA und KSC'!F125</f>
        <v>344</v>
      </c>
      <c r="G125" s="3">
        <f>'DE_VIE Gruppe inkl. MLA und KSC'!G125</f>
        <v>546</v>
      </c>
      <c r="H125" s="3">
        <f>'DE_VIE Gruppe inkl. MLA und KSC'!H125</f>
        <v>633</v>
      </c>
      <c r="I125" s="3">
        <f>'DE_VIE Gruppe inkl. MLA und KSC'!I125</f>
        <v>664</v>
      </c>
      <c r="J125" s="3">
        <f>'DE_VIE Gruppe inkl. MLA und KSC'!J125</f>
        <v>518</v>
      </c>
      <c r="K125" s="3">
        <f>'DE_VIE Gruppe inkl. MLA und KSC'!K125</f>
        <v>322</v>
      </c>
      <c r="L125" s="3">
        <f>'DE_VIE Gruppe inkl. MLA und KSC'!L125</f>
        <v>276</v>
      </c>
      <c r="M125" s="3">
        <f>'DE_VIE Gruppe inkl. MLA und KSC'!M125</f>
        <v>299</v>
      </c>
      <c r="N125" s="5">
        <f>'DE_VIE Gruppe inkl. MLA und KSC'!N125</f>
        <v>31.718061674008812</v>
      </c>
      <c r="O125" s="3">
        <f>'DE_VIE Gruppe inkl. MLA und KSC'!O125</f>
        <v>4648</v>
      </c>
      <c r="P125" s="5">
        <f>'DE_VIE Gruppe inkl. MLA und KSC'!P125</f>
        <v>5.6844020009094942</v>
      </c>
      <c r="R125" s="12"/>
    </row>
    <row r="126" spans="1:18" x14ac:dyDescent="0.25">
      <c r="A126" s="2" t="s">
        <v>48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5"/>
      <c r="O126" s="3">
        <f>'DE_VIE Gruppe inkl. MLA und KSC'!O126</f>
        <v>0</v>
      </c>
      <c r="P126" s="5"/>
      <c r="R126" s="12"/>
    </row>
    <row r="127" spans="1:18" x14ac:dyDescent="0.25">
      <c r="A127" s="2" t="s">
        <v>55</v>
      </c>
      <c r="B127" s="3">
        <f>'DE_VIE Gruppe inkl. MLA und KSC'!B127</f>
        <v>6949</v>
      </c>
      <c r="C127" s="3">
        <f>'DE_VIE Gruppe inkl. MLA und KSC'!C127</f>
        <v>6929</v>
      </c>
      <c r="D127" s="3">
        <f>'DE_VIE Gruppe inkl. MLA und KSC'!D127</f>
        <v>8948</v>
      </c>
      <c r="E127" s="3">
        <f>'DE_VIE Gruppe inkl. MLA und KSC'!E127</f>
        <v>10025</v>
      </c>
      <c r="F127" s="3">
        <f>'DE_VIE Gruppe inkl. MLA und KSC'!F127</f>
        <v>10587</v>
      </c>
      <c r="G127" s="3">
        <f>'DE_VIE Gruppe inkl. MLA und KSC'!G127</f>
        <v>18474</v>
      </c>
      <c r="H127" s="3">
        <f>'DE_VIE Gruppe inkl. MLA und KSC'!H127</f>
        <v>21872</v>
      </c>
      <c r="I127" s="3">
        <f>'DE_VIE Gruppe inkl. MLA und KSC'!I127</f>
        <v>23185</v>
      </c>
      <c r="J127" s="3">
        <f>'DE_VIE Gruppe inkl. MLA und KSC'!J127</f>
        <v>17550</v>
      </c>
      <c r="K127" s="3">
        <f>'DE_VIE Gruppe inkl. MLA und KSC'!K127</f>
        <v>9706</v>
      </c>
      <c r="L127" s="3">
        <f>'DE_VIE Gruppe inkl. MLA und KSC'!L127</f>
        <v>8293</v>
      </c>
      <c r="M127" s="3">
        <f>'DE_VIE Gruppe inkl. MLA und KSC'!M127</f>
        <v>9248</v>
      </c>
      <c r="N127" s="5">
        <f>'DE_VIE Gruppe inkl. MLA und KSC'!N127</f>
        <v>28.90995260663507</v>
      </c>
      <c r="O127" s="3">
        <f>'DE_VIE Gruppe inkl. MLA und KSC'!O127</f>
        <v>151766</v>
      </c>
      <c r="P127" s="5">
        <f>'DE_VIE Gruppe inkl. MLA und KSC'!P127</f>
        <v>4.6690943198433033</v>
      </c>
      <c r="R127" s="12"/>
    </row>
    <row r="128" spans="1:18" x14ac:dyDescent="0.25">
      <c r="A128" s="32" t="s">
        <v>51</v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R128" s="12"/>
    </row>
    <row r="129" spans="1:18" x14ac:dyDescent="0.25">
      <c r="A129" s="2" t="s">
        <v>44</v>
      </c>
      <c r="B129" s="3">
        <f>'DE_VIE Gruppe inkl. MLA und KSC'!B129</f>
        <v>2076357</v>
      </c>
      <c r="C129" s="3">
        <f>'DE_VIE Gruppe inkl. MLA und KSC'!C129</f>
        <v>2012727</v>
      </c>
      <c r="D129" s="3">
        <f>'DE_VIE Gruppe inkl. MLA und KSC'!D129</f>
        <v>2572722</v>
      </c>
      <c r="E129" s="3">
        <f>'DE_VIE Gruppe inkl. MLA und KSC'!E129</f>
        <v>3215265</v>
      </c>
      <c r="F129" s="3">
        <f>'DE_VIE Gruppe inkl. MLA und KSC'!F129</f>
        <v>3469535</v>
      </c>
      <c r="G129" s="3">
        <f>'DE_VIE Gruppe inkl. MLA und KSC'!G129</f>
        <v>3661587</v>
      </c>
      <c r="H129" s="3">
        <f>'DE_VIE Gruppe inkl. MLA und KSC'!H129</f>
        <v>4090161</v>
      </c>
      <c r="I129" s="3">
        <f>'DE_VIE Gruppe inkl. MLA und KSC'!I129</f>
        <v>4085562</v>
      </c>
      <c r="J129" s="3">
        <f>'DE_VIE Gruppe inkl. MLA und KSC'!J129</f>
        <v>3801023</v>
      </c>
      <c r="K129" s="3">
        <f>'DE_VIE Gruppe inkl. MLA und KSC'!K129</f>
        <v>3551804</v>
      </c>
      <c r="L129" s="3">
        <f>'DE_VIE Gruppe inkl. MLA und KSC'!L129</f>
        <v>2669887</v>
      </c>
      <c r="M129" s="3">
        <f>'DE_VIE Gruppe inkl. MLA und KSC'!M129</f>
        <v>2751610</v>
      </c>
      <c r="N129" s="5">
        <f>'DE_VIE Gruppe inkl. MLA und KSC'!N129</f>
        <v>16.044840481097665</v>
      </c>
      <c r="O129" s="3">
        <f>'DE_VIE Gruppe inkl. MLA und KSC'!O129</f>
        <v>37958240</v>
      </c>
      <c r="P129" s="5">
        <f>'DE_VIE Gruppe inkl. MLA und KSC'!P129</f>
        <v>26.220494217380196</v>
      </c>
      <c r="R129" s="12"/>
    </row>
    <row r="130" spans="1:18" x14ac:dyDescent="0.25">
      <c r="A130" s="2" t="s">
        <v>45</v>
      </c>
      <c r="B130" s="3">
        <f>'DE_VIE Gruppe inkl. MLA und KSC'!B130</f>
        <v>1731768</v>
      </c>
      <c r="C130" s="3">
        <f>'DE_VIE Gruppe inkl. MLA und KSC'!C130</f>
        <v>1701285</v>
      </c>
      <c r="D130" s="3">
        <f>'DE_VIE Gruppe inkl. MLA und KSC'!D130</f>
        <v>2091500</v>
      </c>
      <c r="E130" s="3">
        <f>'DE_VIE Gruppe inkl. MLA und KSC'!E130</f>
        <v>2640504</v>
      </c>
      <c r="F130" s="3">
        <f>'DE_VIE Gruppe inkl. MLA und KSC'!F130</f>
        <v>2819049</v>
      </c>
      <c r="G130" s="3">
        <f>'DE_VIE Gruppe inkl. MLA und KSC'!G130</f>
        <v>2977891</v>
      </c>
      <c r="H130" s="3">
        <f>'DE_VIE Gruppe inkl. MLA und KSC'!H130</f>
        <v>3336296</v>
      </c>
      <c r="I130" s="3">
        <f>'DE_VIE Gruppe inkl. MLA und KSC'!I130</f>
        <v>3322242</v>
      </c>
      <c r="J130" s="3">
        <f>'DE_VIE Gruppe inkl. MLA und KSC'!J130</f>
        <v>3090495</v>
      </c>
      <c r="K130" s="3">
        <f>'DE_VIE Gruppe inkl. MLA und KSC'!K130</f>
        <v>2896998</v>
      </c>
      <c r="L130" s="3">
        <f>'DE_VIE Gruppe inkl. MLA und KSC'!L130</f>
        <v>2251641</v>
      </c>
      <c r="M130" s="3">
        <f>'DE_VIE Gruppe inkl. MLA und KSC'!M130</f>
        <v>2367295</v>
      </c>
      <c r="N130" s="5">
        <f>'DE_VIE Gruppe inkl. MLA und KSC'!N130</f>
        <v>18.864038393270931</v>
      </c>
      <c r="O130" s="3">
        <f>'DE_VIE Gruppe inkl. MLA und KSC'!O130</f>
        <v>31226964</v>
      </c>
      <c r="P130" s="5">
        <f>'DE_VIE Gruppe inkl. MLA und KSC'!P130</f>
        <v>29.096297589819329</v>
      </c>
      <c r="R130" s="12"/>
    </row>
    <row r="131" spans="1:18" x14ac:dyDescent="0.25">
      <c r="A131" s="2" t="s">
        <v>46</v>
      </c>
      <c r="B131" s="3">
        <f>'DE_VIE Gruppe inkl. MLA und KSC'!B131</f>
        <v>338572</v>
      </c>
      <c r="C131" s="3">
        <f>'DE_VIE Gruppe inkl. MLA und KSC'!C131</f>
        <v>306868</v>
      </c>
      <c r="D131" s="3">
        <f>'DE_VIE Gruppe inkl. MLA und KSC'!D131</f>
        <v>474852</v>
      </c>
      <c r="E131" s="3">
        <f>'DE_VIE Gruppe inkl. MLA und KSC'!E131</f>
        <v>568510</v>
      </c>
      <c r="F131" s="3">
        <f>'DE_VIE Gruppe inkl. MLA und KSC'!F131</f>
        <v>644594</v>
      </c>
      <c r="G131" s="3">
        <f>'DE_VIE Gruppe inkl. MLA und KSC'!G131</f>
        <v>676018</v>
      </c>
      <c r="H131" s="3">
        <f>'DE_VIE Gruppe inkl. MLA und KSC'!H131</f>
        <v>745166</v>
      </c>
      <c r="I131" s="3">
        <f>'DE_VIE Gruppe inkl. MLA und KSC'!I131</f>
        <v>755146</v>
      </c>
      <c r="J131" s="3">
        <f>'DE_VIE Gruppe inkl. MLA und KSC'!J131</f>
        <v>705396</v>
      </c>
      <c r="K131" s="3">
        <f>'DE_VIE Gruppe inkl. MLA und KSC'!K131</f>
        <v>647110</v>
      </c>
      <c r="L131" s="3">
        <f>'DE_VIE Gruppe inkl. MLA und KSC'!L131</f>
        <v>411506</v>
      </c>
      <c r="M131" s="3">
        <f>'DE_VIE Gruppe inkl. MLA und KSC'!M131</f>
        <v>376530</v>
      </c>
      <c r="N131" s="5">
        <f>'DE_VIE Gruppe inkl. MLA und KSC'!N131</f>
        <v>1.2651078730373966</v>
      </c>
      <c r="O131" s="3">
        <f>'DE_VIE Gruppe inkl. MLA und KSC'!O131</f>
        <v>6650268</v>
      </c>
      <c r="P131" s="5">
        <f>'DE_VIE Gruppe inkl. MLA und KSC'!P131</f>
        <v>14.543945726615126</v>
      </c>
      <c r="R131" s="12"/>
    </row>
    <row r="132" spans="1:18" x14ac:dyDescent="0.25">
      <c r="A132" s="2" t="s">
        <v>47</v>
      </c>
      <c r="B132" s="3">
        <f>'DE_VIE Gruppe inkl. MLA und KSC'!B132</f>
        <v>17493</v>
      </c>
      <c r="C132" s="3">
        <f>'DE_VIE Gruppe inkl. MLA und KSC'!C132</f>
        <v>15783</v>
      </c>
      <c r="D132" s="3">
        <f>'DE_VIE Gruppe inkl. MLA und KSC'!D132</f>
        <v>19739</v>
      </c>
      <c r="E132" s="3">
        <f>'DE_VIE Gruppe inkl. MLA und KSC'!E132</f>
        <v>23673</v>
      </c>
      <c r="F132" s="3">
        <f>'DE_VIE Gruppe inkl. MLA und KSC'!F132</f>
        <v>25709</v>
      </c>
      <c r="G132" s="3">
        <f>'DE_VIE Gruppe inkl. MLA und KSC'!G132</f>
        <v>26170</v>
      </c>
      <c r="H132" s="3">
        <f>'DE_VIE Gruppe inkl. MLA und KSC'!H132</f>
        <v>27716</v>
      </c>
      <c r="I132" s="3">
        <f>'DE_VIE Gruppe inkl. MLA und KSC'!I132</f>
        <v>27681</v>
      </c>
      <c r="J132" s="3">
        <f>'DE_VIE Gruppe inkl. MLA und KSC'!J132</f>
        <v>26293</v>
      </c>
      <c r="K132" s="3">
        <f>'DE_VIE Gruppe inkl. MLA und KSC'!K132</f>
        <v>25904</v>
      </c>
      <c r="L132" s="3">
        <f>'DE_VIE Gruppe inkl. MLA und KSC'!L132</f>
        <v>20384</v>
      </c>
      <c r="M132" s="3">
        <f>'DE_VIE Gruppe inkl. MLA und KSC'!M132</f>
        <v>20551</v>
      </c>
      <c r="N132" s="5">
        <f>'DE_VIE Gruppe inkl. MLA und KSC'!N132</f>
        <v>12.147339699863569</v>
      </c>
      <c r="O132" s="3">
        <f>'DE_VIE Gruppe inkl. MLA und KSC'!O132</f>
        <v>277096</v>
      </c>
      <c r="P132" s="5">
        <f>'DE_VIE Gruppe inkl. MLA und KSC'!P132</f>
        <v>18.841163982587439</v>
      </c>
      <c r="R132" s="12"/>
    </row>
    <row r="133" spans="1:18" x14ac:dyDescent="0.25">
      <c r="A133" s="2" t="s">
        <v>48</v>
      </c>
      <c r="B133" s="6">
        <f>'DE_VIE Gruppe inkl. MLA und KSC'!B133</f>
        <v>19478017.460000001</v>
      </c>
      <c r="C133" s="6">
        <f>'DE_VIE Gruppe inkl. MLA und KSC'!C133</f>
        <v>19065275.07</v>
      </c>
      <c r="D133" s="6">
        <f>'DE_VIE Gruppe inkl. MLA und KSC'!D133</f>
        <v>24941802.870000001</v>
      </c>
      <c r="E133" s="6">
        <f>'DE_VIE Gruppe inkl. MLA und KSC'!E133</f>
        <v>21961727.579999998</v>
      </c>
      <c r="F133" s="6">
        <f>'DE_VIE Gruppe inkl. MLA und KSC'!F133</f>
        <v>21973189.18</v>
      </c>
      <c r="G133" s="6">
        <f>'DE_VIE Gruppe inkl. MLA und KSC'!G133</f>
        <v>22048118.09</v>
      </c>
      <c r="H133" s="6">
        <f>'DE_VIE Gruppe inkl. MLA und KSC'!H133</f>
        <v>21954445.129999999</v>
      </c>
      <c r="I133" s="6">
        <f>'DE_VIE Gruppe inkl. MLA und KSC'!I133</f>
        <v>21252732.789999999</v>
      </c>
      <c r="J133" s="6">
        <f>'DE_VIE Gruppe inkl. MLA und KSC'!J133</f>
        <v>21808779.98</v>
      </c>
      <c r="K133" s="6">
        <f>'DE_VIE Gruppe inkl. MLA und KSC'!K133</f>
        <v>23691857.75</v>
      </c>
      <c r="L133" s="6">
        <f>'DE_VIE Gruppe inkl. MLA und KSC'!L133</f>
        <v>23834204.710000001</v>
      </c>
      <c r="M133" s="6">
        <f>'DE_VIE Gruppe inkl. MLA und KSC'!M133</f>
        <v>22263777.300000001</v>
      </c>
      <c r="N133" s="5">
        <f>'DE_VIE Gruppe inkl. MLA und KSC'!N133</f>
        <v>4.3149518688368582</v>
      </c>
      <c r="O133" s="6">
        <f>'DE_VIE Gruppe inkl. MLA und KSC'!O133</f>
        <v>264273927.91</v>
      </c>
      <c r="P133" s="5">
        <f>'DE_VIE Gruppe inkl. MLA und KSC'!P133</f>
        <v>-1.0091849005845921</v>
      </c>
      <c r="R133" s="12"/>
    </row>
    <row r="134" spans="1:18" x14ac:dyDescent="0.25">
      <c r="A134" s="2" t="s">
        <v>55</v>
      </c>
      <c r="B134" s="3">
        <f>'DE_VIE Gruppe inkl. MLA und KSC'!B134</f>
        <v>726932.18200000003</v>
      </c>
      <c r="C134" s="3">
        <f>'DE_VIE Gruppe inkl. MLA und KSC'!C134</f>
        <v>653478.62</v>
      </c>
      <c r="D134" s="3">
        <f>'DE_VIE Gruppe inkl. MLA und KSC'!D134</f>
        <v>813913.51899999997</v>
      </c>
      <c r="E134" s="3">
        <f>'DE_VIE Gruppe inkl. MLA und KSC'!E134</f>
        <v>968920.95000000007</v>
      </c>
      <c r="F134" s="3">
        <f>'DE_VIE Gruppe inkl. MLA und KSC'!F134</f>
        <v>1053739.611</v>
      </c>
      <c r="G134" s="3">
        <f>'DE_VIE Gruppe inkl. MLA und KSC'!G134</f>
        <v>1075261.0350000001</v>
      </c>
      <c r="H134" s="3">
        <f>'DE_VIE Gruppe inkl. MLA und KSC'!H134</f>
        <v>1138069.828</v>
      </c>
      <c r="I134" s="3">
        <f>'DE_VIE Gruppe inkl. MLA und KSC'!I134</f>
        <v>1137485.105</v>
      </c>
      <c r="J134" s="3">
        <f>'DE_VIE Gruppe inkl. MLA und KSC'!J134</f>
        <v>1082877.29</v>
      </c>
      <c r="K134" s="3">
        <f>'DE_VIE Gruppe inkl. MLA und KSC'!K134</f>
        <v>1067262.4750000001</v>
      </c>
      <c r="L134" s="3">
        <f>'DE_VIE Gruppe inkl. MLA und KSC'!L134</f>
        <v>857312.14199999999</v>
      </c>
      <c r="M134" s="3">
        <f>'DE_VIE Gruppe inkl. MLA und KSC'!M134</f>
        <v>870874.07499999995</v>
      </c>
      <c r="N134" s="5">
        <f>'DE_VIE Gruppe inkl. MLA und KSC'!N134</f>
        <v>14.530675250037795</v>
      </c>
      <c r="O134" s="3">
        <f>'DE_VIE Gruppe inkl. MLA und KSC'!O134</f>
        <v>11446126.831999999</v>
      </c>
      <c r="P134" s="5">
        <f>'DE_VIE Gruppe inkl. MLA und KSC'!P134</f>
        <v>19.657983691947265</v>
      </c>
      <c r="R134" s="12"/>
    </row>
    <row r="135" spans="1:18" x14ac:dyDescent="0.25">
      <c r="A135" s="1"/>
    </row>
    <row r="136" spans="1:18" x14ac:dyDescent="0.25">
      <c r="A136" s="1"/>
    </row>
    <row r="137" spans="1:18" x14ac:dyDescent="0.25">
      <c r="B137" s="31">
        <v>2022</v>
      </c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</row>
    <row r="138" spans="1:18" x14ac:dyDescent="0.25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7" t="s">
        <v>41</v>
      </c>
      <c r="O138" s="18"/>
      <c r="P138" s="17" t="s">
        <v>41</v>
      </c>
    </row>
    <row r="139" spans="1:18" x14ac:dyDescent="0.25">
      <c r="A139" s="1"/>
      <c r="B139" s="17" t="s">
        <v>32</v>
      </c>
      <c r="C139" s="17" t="s">
        <v>33</v>
      </c>
      <c r="D139" s="17" t="s">
        <v>34</v>
      </c>
      <c r="E139" s="17" t="s">
        <v>14</v>
      </c>
      <c r="F139" s="17" t="s">
        <v>35</v>
      </c>
      <c r="G139" s="17" t="s">
        <v>36</v>
      </c>
      <c r="H139" s="17" t="s">
        <v>37</v>
      </c>
      <c r="I139" s="17" t="s">
        <v>15</v>
      </c>
      <c r="J139" s="17" t="s">
        <v>16</v>
      </c>
      <c r="K139" s="17" t="s">
        <v>38</v>
      </c>
      <c r="L139" s="17" t="s">
        <v>18</v>
      </c>
      <c r="M139" s="17" t="s">
        <v>39</v>
      </c>
      <c r="N139" s="17" t="s">
        <v>42</v>
      </c>
      <c r="O139" s="17" t="s">
        <v>40</v>
      </c>
      <c r="P139" s="17" t="s">
        <v>43</v>
      </c>
    </row>
    <row r="140" spans="1:18" x14ac:dyDescent="0.25">
      <c r="A140" s="32" t="s">
        <v>31</v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</row>
    <row r="141" spans="1:18" x14ac:dyDescent="0.25">
      <c r="A141" s="2" t="s">
        <v>44</v>
      </c>
      <c r="B141" s="3">
        <f>'DE_VIE Gruppe inkl. MLA und KSC'!B141</f>
        <v>819674</v>
      </c>
      <c r="C141" s="3">
        <f>'DE_VIE Gruppe inkl. MLA und KSC'!C141</f>
        <v>874057</v>
      </c>
      <c r="D141" s="3">
        <f>'DE_VIE Gruppe inkl. MLA und KSC'!D141</f>
        <v>1239741</v>
      </c>
      <c r="E141" s="3">
        <f>'DE_VIE Gruppe inkl. MLA und KSC'!E141</f>
        <v>1790275</v>
      </c>
      <c r="F141" s="3">
        <f>'DE_VIE Gruppe inkl. MLA und KSC'!F141</f>
        <v>2113282</v>
      </c>
      <c r="G141" s="3">
        <f>'DE_VIE Gruppe inkl. MLA und KSC'!G141</f>
        <v>2400515</v>
      </c>
      <c r="H141" s="3">
        <f>'DE_VIE Gruppe inkl. MLA und KSC'!H141</f>
        <v>2773629</v>
      </c>
      <c r="I141" s="3">
        <f>'DE_VIE Gruppe inkl. MLA und KSC'!I141</f>
        <v>2768009</v>
      </c>
      <c r="J141" s="3">
        <f>'DE_VIE Gruppe inkl. MLA und KSC'!J141</f>
        <v>2650592</v>
      </c>
      <c r="K141" s="3">
        <f>'DE_VIE Gruppe inkl. MLA und KSC'!K141</f>
        <v>2445853</v>
      </c>
      <c r="L141" s="3">
        <f>'DE_VIE Gruppe inkl. MLA und KSC'!L141</f>
        <v>1884149</v>
      </c>
      <c r="M141" s="3">
        <f>'DE_VIE Gruppe inkl. MLA und KSC'!M141</f>
        <v>1922357</v>
      </c>
      <c r="N141" s="5">
        <f>'DE_VIE Gruppe inkl. MLA und KSC'!N141</f>
        <v>108.58863153508781</v>
      </c>
      <c r="O141" s="3">
        <f>'DE_VIE Gruppe inkl. MLA und KSC'!O141</f>
        <v>23682133</v>
      </c>
      <c r="P141" s="5">
        <f>'DE_VIE Gruppe inkl. MLA und KSC'!P141</f>
        <v>127.59195285042378</v>
      </c>
    </row>
    <row r="142" spans="1:18" x14ac:dyDescent="0.25">
      <c r="A142" s="2" t="s">
        <v>45</v>
      </c>
      <c r="B142" s="3">
        <f>'DE_VIE Gruppe inkl. MLA und KSC'!B142</f>
        <v>635378</v>
      </c>
      <c r="C142" s="3">
        <f>'DE_VIE Gruppe inkl. MLA und KSC'!C142</f>
        <v>725183</v>
      </c>
      <c r="D142" s="3">
        <f>'DE_VIE Gruppe inkl. MLA und KSC'!D142</f>
        <v>989366</v>
      </c>
      <c r="E142" s="3">
        <f>'DE_VIE Gruppe inkl. MLA und KSC'!E142</f>
        <v>1370974</v>
      </c>
      <c r="F142" s="3">
        <f>'DE_VIE Gruppe inkl. MLA und KSC'!F142</f>
        <v>1605253</v>
      </c>
      <c r="G142" s="3">
        <f>'DE_VIE Gruppe inkl. MLA und KSC'!G142</f>
        <v>1775809</v>
      </c>
      <c r="H142" s="3">
        <f>'DE_VIE Gruppe inkl. MLA und KSC'!H142</f>
        <v>2020645</v>
      </c>
      <c r="I142" s="3">
        <f>'DE_VIE Gruppe inkl. MLA und KSC'!I142</f>
        <v>1994837</v>
      </c>
      <c r="J142" s="3">
        <f>'DE_VIE Gruppe inkl. MLA und KSC'!J142</f>
        <v>1914885</v>
      </c>
      <c r="K142" s="3">
        <f>'DE_VIE Gruppe inkl. MLA und KSC'!K142</f>
        <v>1781842</v>
      </c>
      <c r="L142" s="3">
        <f>'DE_VIE Gruppe inkl. MLA und KSC'!L142</f>
        <v>1450618</v>
      </c>
      <c r="M142" s="3">
        <f>'DE_VIE Gruppe inkl. MLA und KSC'!M142</f>
        <v>1545137</v>
      </c>
      <c r="N142" s="5">
        <f>'DE_VIE Gruppe inkl. MLA und KSC'!N142</f>
        <v>117.14110250118748</v>
      </c>
      <c r="O142" s="3">
        <f>'DE_VIE Gruppe inkl. MLA und KSC'!O142</f>
        <v>17809927</v>
      </c>
      <c r="P142" s="5">
        <f>'DE_VIE Gruppe inkl. MLA und KSC'!P142</f>
        <v>126.88446730595437</v>
      </c>
    </row>
    <row r="143" spans="1:18" x14ac:dyDescent="0.25">
      <c r="A143" s="2" t="s">
        <v>46</v>
      </c>
      <c r="B143" s="3">
        <f>'DE_VIE Gruppe inkl. MLA und KSC'!B143</f>
        <v>180106</v>
      </c>
      <c r="C143" s="3">
        <f>'DE_VIE Gruppe inkl. MLA und KSC'!C143</f>
        <v>145546</v>
      </c>
      <c r="D143" s="3">
        <f>'DE_VIE Gruppe inkl. MLA und KSC'!D143</f>
        <v>245066</v>
      </c>
      <c r="E143" s="3">
        <f>'DE_VIE Gruppe inkl. MLA und KSC'!E143</f>
        <v>408864</v>
      </c>
      <c r="F143" s="3">
        <f>'DE_VIE Gruppe inkl. MLA und KSC'!F143</f>
        <v>501488</v>
      </c>
      <c r="G143" s="3">
        <f>'DE_VIE Gruppe inkl. MLA und KSC'!G143</f>
        <v>617472</v>
      </c>
      <c r="H143" s="3">
        <f>'DE_VIE Gruppe inkl. MLA und KSC'!H143</f>
        <v>745074</v>
      </c>
      <c r="I143" s="3">
        <f>'DE_VIE Gruppe inkl. MLA und KSC'!I143</f>
        <v>767890</v>
      </c>
      <c r="J143" s="3">
        <f>'DE_VIE Gruppe inkl. MLA und KSC'!J143</f>
        <v>727764</v>
      </c>
      <c r="K143" s="3">
        <f>'DE_VIE Gruppe inkl. MLA und KSC'!K143</f>
        <v>657888</v>
      </c>
      <c r="L143" s="3">
        <f>'DE_VIE Gruppe inkl. MLA und KSC'!L143</f>
        <v>427908</v>
      </c>
      <c r="M143" s="3">
        <f>'DE_VIE Gruppe inkl. MLA und KSC'!M143</f>
        <v>369522</v>
      </c>
      <c r="N143" s="5">
        <f>'DE_VIE Gruppe inkl. MLA und KSC'!N143</f>
        <v>79.560915876224541</v>
      </c>
      <c r="O143" s="3">
        <f>'DE_VIE Gruppe inkl. MLA und KSC'!O143</f>
        <v>5794588</v>
      </c>
      <c r="P143" s="5">
        <f>'DE_VIE Gruppe inkl. MLA und KSC'!P143</f>
        <v>130.34762504452249</v>
      </c>
    </row>
    <row r="144" spans="1:18" x14ac:dyDescent="0.25">
      <c r="A144" s="2" t="s">
        <v>47</v>
      </c>
      <c r="B144" s="3">
        <f>'DE_VIE Gruppe inkl. MLA und KSC'!B144</f>
        <v>9801</v>
      </c>
      <c r="C144" s="3">
        <f>'DE_VIE Gruppe inkl. MLA und KSC'!C144</f>
        <v>8735</v>
      </c>
      <c r="D144" s="3">
        <f>'DE_VIE Gruppe inkl. MLA und KSC'!D144</f>
        <v>11793</v>
      </c>
      <c r="E144" s="3">
        <f>'DE_VIE Gruppe inkl. MLA und KSC'!E144</f>
        <v>15174</v>
      </c>
      <c r="F144" s="3">
        <f>'DE_VIE Gruppe inkl. MLA und KSC'!F144</f>
        <v>17374</v>
      </c>
      <c r="G144" s="3">
        <f>'DE_VIE Gruppe inkl. MLA und KSC'!G144</f>
        <v>18140</v>
      </c>
      <c r="H144" s="3">
        <f>'DE_VIE Gruppe inkl. MLA und KSC'!H144</f>
        <v>19319</v>
      </c>
      <c r="I144" s="3">
        <f>'DE_VIE Gruppe inkl. MLA und KSC'!I144</f>
        <v>19846</v>
      </c>
      <c r="J144" s="3">
        <f>'DE_VIE Gruppe inkl. MLA und KSC'!J144</f>
        <v>19495</v>
      </c>
      <c r="K144" s="3">
        <f>'DE_VIE Gruppe inkl. MLA und KSC'!K144</f>
        <v>18608</v>
      </c>
      <c r="L144" s="3">
        <f>'DE_VIE Gruppe inkl. MLA und KSC'!L144</f>
        <v>15025</v>
      </c>
      <c r="M144" s="3">
        <f>'DE_VIE Gruppe inkl. MLA und KSC'!M144</f>
        <v>15102</v>
      </c>
      <c r="N144" s="5">
        <f>'DE_VIE Gruppe inkl. MLA und KSC'!N144</f>
        <v>29.642029358743251</v>
      </c>
      <c r="O144" s="3">
        <f>'DE_VIE Gruppe inkl. MLA und KSC'!O144</f>
        <v>188412</v>
      </c>
      <c r="P144" s="5">
        <f>'DE_VIE Gruppe inkl. MLA und KSC'!P144</f>
        <v>68.877894000914239</v>
      </c>
    </row>
    <row r="145" spans="1:16" x14ac:dyDescent="0.25">
      <c r="A145" s="2" t="s">
        <v>48</v>
      </c>
      <c r="B145" s="6">
        <f>'DE_VIE Gruppe inkl. MLA und KSC'!B145</f>
        <v>20769860</v>
      </c>
      <c r="C145" s="6">
        <f>'DE_VIE Gruppe inkl. MLA und KSC'!C145</f>
        <v>18258965</v>
      </c>
      <c r="D145" s="6">
        <f>'DE_VIE Gruppe inkl. MLA und KSC'!D145</f>
        <v>22000845</v>
      </c>
      <c r="E145" s="6">
        <f>'DE_VIE Gruppe inkl. MLA und KSC'!E145</f>
        <v>21933577</v>
      </c>
      <c r="F145" s="6">
        <f>'DE_VIE Gruppe inkl. MLA und KSC'!F145</f>
        <v>20955541</v>
      </c>
      <c r="G145" s="6">
        <f>'DE_VIE Gruppe inkl. MLA und KSC'!G145</f>
        <v>20048489.670000002</v>
      </c>
      <c r="H145" s="6">
        <f>'DE_VIE Gruppe inkl. MLA und KSC'!H145</f>
        <v>21380529.620000001</v>
      </c>
      <c r="I145" s="6">
        <f>'DE_VIE Gruppe inkl. MLA und KSC'!I145</f>
        <v>19649731.850000001</v>
      </c>
      <c r="J145" s="6">
        <f>'DE_VIE Gruppe inkl. MLA und KSC'!J145</f>
        <v>21305744.829999998</v>
      </c>
      <c r="K145" s="6">
        <f>'DE_VIE Gruppe inkl. MLA und KSC'!K145</f>
        <v>22813449.829999998</v>
      </c>
      <c r="L145" s="6">
        <f>'DE_VIE Gruppe inkl. MLA und KSC'!L145</f>
        <v>21452130.699999999</v>
      </c>
      <c r="M145" s="6">
        <f>'DE_VIE Gruppe inkl. MLA und KSC'!M145</f>
        <v>20068231.859999999</v>
      </c>
      <c r="N145" s="5">
        <f>'DE_VIE Gruppe inkl. MLA und KSC'!N145</f>
        <v>-16.197645106119264</v>
      </c>
      <c r="O145" s="6">
        <f>'DE_VIE Gruppe inkl. MLA und KSC'!O145</f>
        <v>250637096.35999995</v>
      </c>
      <c r="P145" s="5">
        <f>'DE_VIE Gruppe inkl. MLA und KSC'!P145</f>
        <v>-4.0804676527732342</v>
      </c>
    </row>
    <row r="146" spans="1:16" x14ac:dyDescent="0.25">
      <c r="A146" s="32" t="s">
        <v>49</v>
      </c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</row>
    <row r="147" spans="1:16" x14ac:dyDescent="0.25">
      <c r="A147" s="2" t="s">
        <v>44</v>
      </c>
      <c r="B147" s="3">
        <f>'DE_VIE Gruppe inkl. MLA und KSC'!B148</f>
        <v>159357</v>
      </c>
      <c r="C147" s="3">
        <f>'DE_VIE Gruppe inkl. MLA und KSC'!C148</f>
        <v>196895</v>
      </c>
      <c r="D147" s="3">
        <f>'DE_VIE Gruppe inkl. MLA und KSC'!D148</f>
        <v>316713</v>
      </c>
      <c r="E147" s="3">
        <f>'DE_VIE Gruppe inkl. MLA und KSC'!E148</f>
        <v>513979</v>
      </c>
      <c r="F147" s="3">
        <f>'DE_VIE Gruppe inkl. MLA und KSC'!F148</f>
        <v>554818</v>
      </c>
      <c r="G147" s="3">
        <f>'DE_VIE Gruppe inkl. MLA und KSC'!G148</f>
        <v>603532</v>
      </c>
      <c r="H147" s="3">
        <f>'DE_VIE Gruppe inkl. MLA und KSC'!H148</f>
        <v>689145</v>
      </c>
      <c r="I147" s="3">
        <f>'DE_VIE Gruppe inkl. MLA und KSC'!I148</f>
        <v>712122</v>
      </c>
      <c r="J147" s="3">
        <f>'DE_VIE Gruppe inkl. MLA und KSC'!J148</f>
        <v>658653</v>
      </c>
      <c r="K147" s="3">
        <f>'DE_VIE Gruppe inkl. MLA und KSC'!K148</f>
        <v>590278</v>
      </c>
      <c r="L147" s="3">
        <f>'DE_VIE Gruppe inkl. MLA und KSC'!L148</f>
        <v>434119</v>
      </c>
      <c r="M147" s="3">
        <f>'DE_VIE Gruppe inkl. MLA und KSC'!M148</f>
        <v>421468</v>
      </c>
      <c r="N147" s="5">
        <f>'DE_VIE Gruppe inkl. MLA und KSC'!N148</f>
        <v>65.583515037224743</v>
      </c>
      <c r="O147" s="3">
        <f>'DE_VIE Gruppe inkl. MLA und KSC'!O148</f>
        <v>5851079</v>
      </c>
      <c r="P147" s="5">
        <f>'DE_VIE Gruppe inkl. MLA und KSC'!P148</f>
        <v>130.32706316292928</v>
      </c>
    </row>
    <row r="148" spans="1:16" x14ac:dyDescent="0.25">
      <c r="A148" s="2" t="s">
        <v>45</v>
      </c>
      <c r="B148" s="3">
        <f>'DE_VIE Gruppe inkl. MLA und KSC'!B149</f>
        <v>158960</v>
      </c>
      <c r="C148" s="3">
        <f>'DE_VIE Gruppe inkl. MLA und KSC'!C149</f>
        <v>196786</v>
      </c>
      <c r="D148" s="3">
        <f>'DE_VIE Gruppe inkl. MLA und KSC'!D149</f>
        <v>316300</v>
      </c>
      <c r="E148" s="3">
        <f>'DE_VIE Gruppe inkl. MLA und KSC'!E149</f>
        <v>512819</v>
      </c>
      <c r="F148" s="3">
        <f>'DE_VIE Gruppe inkl. MLA und KSC'!F149</f>
        <v>554035</v>
      </c>
      <c r="G148" s="3">
        <f>'DE_VIE Gruppe inkl. MLA und KSC'!G149</f>
        <v>602765</v>
      </c>
      <c r="H148" s="3">
        <f>'DE_VIE Gruppe inkl. MLA und KSC'!H149</f>
        <v>688125</v>
      </c>
      <c r="I148" s="3">
        <f>'DE_VIE Gruppe inkl. MLA und KSC'!I149</f>
        <v>711386</v>
      </c>
      <c r="J148" s="3">
        <f>'DE_VIE Gruppe inkl. MLA und KSC'!J149</f>
        <v>657280</v>
      </c>
      <c r="K148" s="3">
        <f>'DE_VIE Gruppe inkl. MLA und KSC'!K149</f>
        <v>589187</v>
      </c>
      <c r="L148" s="3">
        <f>'DE_VIE Gruppe inkl. MLA und KSC'!L149</f>
        <v>432955</v>
      </c>
      <c r="M148" s="3">
        <f>'DE_VIE Gruppe inkl. MLA und KSC'!M149</f>
        <v>419158</v>
      </c>
      <c r="N148" s="5">
        <f>'DE_VIE Gruppe inkl. MLA und KSC'!N149</f>
        <v>65.106688042352218</v>
      </c>
      <c r="O148" s="3">
        <f>'DE_VIE Gruppe inkl. MLA und KSC'!O149</f>
        <v>5839756</v>
      </c>
      <c r="P148" s="5">
        <f>'DE_VIE Gruppe inkl. MLA und KSC'!P149</f>
        <v>130.27265579345254</v>
      </c>
    </row>
    <row r="149" spans="1:16" x14ac:dyDescent="0.25">
      <c r="A149" s="2" t="s">
        <v>46</v>
      </c>
      <c r="B149" s="3">
        <f>'DE_VIE Gruppe inkl. MLA und KSC'!B150</f>
        <v>396</v>
      </c>
      <c r="C149" s="3">
        <f>'DE_VIE Gruppe inkl. MLA und KSC'!C150</f>
        <v>106</v>
      </c>
      <c r="D149" s="3">
        <f>'DE_VIE Gruppe inkl. MLA und KSC'!D150</f>
        <v>410</v>
      </c>
      <c r="E149" s="3">
        <f>'DE_VIE Gruppe inkl. MLA und KSC'!E150</f>
        <v>1160</v>
      </c>
      <c r="F149" s="3">
        <f>'DE_VIE Gruppe inkl. MLA und KSC'!F150</f>
        <v>776</v>
      </c>
      <c r="G149" s="3">
        <f>'DE_VIE Gruppe inkl. MLA und KSC'!G150</f>
        <v>766</v>
      </c>
      <c r="H149" s="3">
        <f>'DE_VIE Gruppe inkl. MLA und KSC'!H150</f>
        <v>1018</v>
      </c>
      <c r="I149" s="3">
        <f>'DE_VIE Gruppe inkl. MLA und KSC'!I150</f>
        <v>734</v>
      </c>
      <c r="J149" s="3">
        <f>'DE_VIE Gruppe inkl. MLA und KSC'!J150</f>
        <v>1370</v>
      </c>
      <c r="K149" s="3">
        <f>'DE_VIE Gruppe inkl. MLA und KSC'!K150</f>
        <v>1076</v>
      </c>
      <c r="L149" s="3">
        <f>'DE_VIE Gruppe inkl. MLA und KSC'!L150</f>
        <v>1162</v>
      </c>
      <c r="M149" s="3">
        <f>'DE_VIE Gruppe inkl. MLA und KSC'!M150</f>
        <v>2304</v>
      </c>
      <c r="N149" s="5">
        <f>'DE_VIE Gruppe inkl. MLA und KSC'!N150</f>
        <v>246.98795180722891</v>
      </c>
      <c r="O149" s="3">
        <f>'DE_VIE Gruppe inkl. MLA und KSC'!O150</f>
        <v>11278</v>
      </c>
      <c r="P149" s="5">
        <f>'DE_VIE Gruppe inkl. MLA und KSC'!P150</f>
        <v>166.87174633222907</v>
      </c>
    </row>
    <row r="150" spans="1:16" x14ac:dyDescent="0.25">
      <c r="A150" s="2" t="s">
        <v>47</v>
      </c>
      <c r="B150" s="3">
        <f>'DE_VIE Gruppe inkl. MLA und KSC'!B151</f>
        <v>1704</v>
      </c>
      <c r="C150" s="3">
        <f>'DE_VIE Gruppe inkl. MLA und KSC'!C151</f>
        <v>1623</v>
      </c>
      <c r="D150" s="3">
        <f>'DE_VIE Gruppe inkl. MLA und KSC'!D151</f>
        <v>2663</v>
      </c>
      <c r="E150" s="3">
        <f>'DE_VIE Gruppe inkl. MLA und KSC'!E151</f>
        <v>3757</v>
      </c>
      <c r="F150" s="3">
        <f>'DE_VIE Gruppe inkl. MLA und KSC'!F151</f>
        <v>3884</v>
      </c>
      <c r="G150" s="3">
        <f>'DE_VIE Gruppe inkl. MLA und KSC'!G151</f>
        <v>3998</v>
      </c>
      <c r="H150" s="3">
        <f>'DE_VIE Gruppe inkl. MLA und KSC'!H151</f>
        <v>4398</v>
      </c>
      <c r="I150" s="3">
        <f>'DE_VIE Gruppe inkl. MLA und KSC'!I151</f>
        <v>4423</v>
      </c>
      <c r="J150" s="3">
        <f>'DE_VIE Gruppe inkl. MLA und KSC'!J151</f>
        <v>4118</v>
      </c>
      <c r="K150" s="3">
        <f>'DE_VIE Gruppe inkl. MLA und KSC'!K151</f>
        <v>3874</v>
      </c>
      <c r="L150" s="3">
        <f>'DE_VIE Gruppe inkl. MLA und KSC'!L151</f>
        <v>2917</v>
      </c>
      <c r="M150" s="3">
        <f>'DE_VIE Gruppe inkl. MLA und KSC'!M151</f>
        <v>2996</v>
      </c>
      <c r="N150" s="5">
        <f>'DE_VIE Gruppe inkl. MLA und KSC'!N151</f>
        <v>9.8643197653098582</v>
      </c>
      <c r="O150" s="3">
        <f>'DE_VIE Gruppe inkl. MLA und KSC'!O151</f>
        <v>40355</v>
      </c>
      <c r="P150" s="5">
        <f>'DE_VIE Gruppe inkl. MLA und KSC'!P151</f>
        <v>64.606787404144228</v>
      </c>
    </row>
    <row r="151" spans="1:16" x14ac:dyDescent="0.25">
      <c r="A151" s="2" t="s">
        <v>48</v>
      </c>
      <c r="B151" s="6">
        <f>'DE_VIE Gruppe inkl. MLA und KSC'!B152</f>
        <v>1188119</v>
      </c>
      <c r="C151" s="6">
        <f>'DE_VIE Gruppe inkl. MLA und KSC'!C152</f>
        <v>1066925</v>
      </c>
      <c r="D151" s="6">
        <f>'DE_VIE Gruppe inkl. MLA und KSC'!D152</f>
        <v>1207172</v>
      </c>
      <c r="E151" s="6">
        <f>'DE_VIE Gruppe inkl. MLA und KSC'!E152</f>
        <v>1248415</v>
      </c>
      <c r="F151" s="6">
        <f>'DE_VIE Gruppe inkl. MLA und KSC'!F152</f>
        <v>1266602</v>
      </c>
      <c r="G151" s="6">
        <f>'DE_VIE Gruppe inkl. MLA und KSC'!G152</f>
        <v>1374374</v>
      </c>
      <c r="H151" s="6">
        <f>'DE_VIE Gruppe inkl. MLA und KSC'!H152</f>
        <v>1549954</v>
      </c>
      <c r="I151" s="6">
        <f>'DE_VIE Gruppe inkl. MLA und KSC'!I152</f>
        <v>1463917</v>
      </c>
      <c r="J151" s="6">
        <f>'DE_VIE Gruppe inkl. MLA und KSC'!J152</f>
        <v>1630374</v>
      </c>
      <c r="K151" s="6">
        <f>'DE_VIE Gruppe inkl. MLA und KSC'!K152</f>
        <v>1653763</v>
      </c>
      <c r="L151" s="6">
        <f>'DE_VIE Gruppe inkl. MLA und KSC'!L152</f>
        <v>1406192</v>
      </c>
      <c r="M151" s="6">
        <f>'DE_VIE Gruppe inkl. MLA und KSC'!M152</f>
        <v>1274612</v>
      </c>
      <c r="N151" s="5">
        <f>'DE_VIE Gruppe inkl. MLA und KSC'!N152</f>
        <v>1.0879582264647247</v>
      </c>
      <c r="O151" s="6">
        <f>'DE_VIE Gruppe inkl. MLA und KSC'!O152</f>
        <v>16330419</v>
      </c>
      <c r="P151" s="5">
        <f>'DE_VIE Gruppe inkl. MLA und KSC'!P152</f>
        <v>9.8436560627097602</v>
      </c>
    </row>
    <row r="152" spans="1:16" x14ac:dyDescent="0.25">
      <c r="A152" s="32" t="s">
        <v>50</v>
      </c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</row>
    <row r="153" spans="1:16" x14ac:dyDescent="0.25">
      <c r="A153" s="2" t="s">
        <v>44</v>
      </c>
      <c r="B153" s="3">
        <f>'DE_VIE Gruppe inkl. MLA und KSC'!B155</f>
        <v>12551</v>
      </c>
      <c r="C153" s="3">
        <f>'DE_VIE Gruppe inkl. MLA und KSC'!C155</f>
        <v>15872</v>
      </c>
      <c r="D153" s="3">
        <f>'DE_VIE Gruppe inkl. MLA und KSC'!D155</f>
        <v>25569</v>
      </c>
      <c r="E153" s="3">
        <f>'DE_VIE Gruppe inkl. MLA und KSC'!E155</f>
        <v>34049</v>
      </c>
      <c r="F153" s="3">
        <f>'DE_VIE Gruppe inkl. MLA und KSC'!F155</f>
        <v>38808</v>
      </c>
      <c r="G153" s="3">
        <f>'DE_VIE Gruppe inkl. MLA und KSC'!G155</f>
        <v>63163</v>
      </c>
      <c r="H153" s="3">
        <f>'DE_VIE Gruppe inkl. MLA und KSC'!H155</f>
        <v>95802</v>
      </c>
      <c r="I153" s="3">
        <f>'DE_VIE Gruppe inkl. MLA und KSC'!I155</f>
        <v>98534</v>
      </c>
      <c r="J153" s="3">
        <f>'DE_VIE Gruppe inkl. MLA und KSC'!J155</f>
        <v>61968</v>
      </c>
      <c r="K153" s="3">
        <f>'DE_VIE Gruppe inkl. MLA und KSC'!K155</f>
        <v>37543</v>
      </c>
      <c r="L153" s="3">
        <f>'DE_VIE Gruppe inkl. MLA und KSC'!L155</f>
        <v>28554</v>
      </c>
      <c r="M153" s="3">
        <f>'DE_VIE Gruppe inkl. MLA und KSC'!M155</f>
        <v>27336</v>
      </c>
      <c r="N153" s="5">
        <f>'DE_VIE Gruppe inkl. MLA und KSC'!N155</f>
        <v>63.502601830252999</v>
      </c>
      <c r="O153" s="3">
        <f>'DE_VIE Gruppe inkl. MLA und KSC'!O155</f>
        <v>539749</v>
      </c>
      <c r="P153" s="5">
        <f>'DE_VIE Gruppe inkl. MLA und KSC'!P155</f>
        <v>224.14437137795395</v>
      </c>
    </row>
    <row r="154" spans="1:16" x14ac:dyDescent="0.25">
      <c r="A154" s="2" t="s">
        <v>45</v>
      </c>
      <c r="B154" s="3">
        <f>'DE_VIE Gruppe inkl. MLA und KSC'!B156</f>
        <v>12551</v>
      </c>
      <c r="C154" s="3">
        <f>'DE_VIE Gruppe inkl. MLA und KSC'!C156</f>
        <v>15809</v>
      </c>
      <c r="D154" s="3">
        <f>'DE_VIE Gruppe inkl. MLA und KSC'!D156</f>
        <v>25569</v>
      </c>
      <c r="E154" s="3">
        <f>'DE_VIE Gruppe inkl. MLA und KSC'!E156</f>
        <v>34049</v>
      </c>
      <c r="F154" s="3">
        <f>'DE_VIE Gruppe inkl. MLA und KSC'!F156</f>
        <v>38808</v>
      </c>
      <c r="G154" s="3">
        <f>'DE_VIE Gruppe inkl. MLA und KSC'!G156</f>
        <v>63163</v>
      </c>
      <c r="H154" s="3">
        <f>'DE_VIE Gruppe inkl. MLA und KSC'!H156</f>
        <v>95614</v>
      </c>
      <c r="I154" s="3">
        <f>'DE_VIE Gruppe inkl. MLA und KSC'!I156</f>
        <v>98534</v>
      </c>
      <c r="J154" s="3">
        <f>'DE_VIE Gruppe inkl. MLA und KSC'!J156</f>
        <v>61968</v>
      </c>
      <c r="K154" s="3">
        <f>'DE_VIE Gruppe inkl. MLA und KSC'!K156</f>
        <v>37321</v>
      </c>
      <c r="L154" s="3">
        <f>'DE_VIE Gruppe inkl. MLA und KSC'!L156</f>
        <v>28519</v>
      </c>
      <c r="M154" s="3">
        <f>'DE_VIE Gruppe inkl. MLA und KSC'!M156</f>
        <v>27304</v>
      </c>
      <c r="N154" s="5">
        <f>'DE_VIE Gruppe inkl. MLA und KSC'!N156</f>
        <v>63.311202823135361</v>
      </c>
      <c r="O154" s="3">
        <f>'DE_VIE Gruppe inkl. MLA und KSC'!O156</f>
        <v>539209</v>
      </c>
      <c r="P154" s="5">
        <f>'DE_VIE Gruppe inkl. MLA und KSC'!P156</f>
        <v>223.82007626940515</v>
      </c>
    </row>
    <row r="155" spans="1:16" x14ac:dyDescent="0.25">
      <c r="A155" s="2" t="s">
        <v>46</v>
      </c>
      <c r="B155" s="3">
        <f>'DE_VIE Gruppe inkl. MLA und KSC'!B157</f>
        <v>0</v>
      </c>
      <c r="C155" s="3">
        <f>'DE_VIE Gruppe inkl. MLA und KSC'!C157</f>
        <v>0</v>
      </c>
      <c r="D155" s="3">
        <f>'DE_VIE Gruppe inkl. MLA und KSC'!D157</f>
        <v>0</v>
      </c>
      <c r="E155" s="3">
        <f>'DE_VIE Gruppe inkl. MLA und KSC'!E157</f>
        <v>0</v>
      </c>
      <c r="F155" s="3">
        <f>'DE_VIE Gruppe inkl. MLA und KSC'!F157</f>
        <v>0</v>
      </c>
      <c r="G155" s="3">
        <f>'DE_VIE Gruppe inkl. MLA und KSC'!G157</f>
        <v>0</v>
      </c>
      <c r="H155" s="3">
        <f>'DE_VIE Gruppe inkl. MLA und KSC'!H157</f>
        <v>0</v>
      </c>
      <c r="I155" s="3">
        <f>'DE_VIE Gruppe inkl. MLA und KSC'!I157</f>
        <v>0</v>
      </c>
      <c r="J155" s="3">
        <f>'DE_VIE Gruppe inkl. MLA und KSC'!J157</f>
        <v>0</v>
      </c>
      <c r="K155" s="3">
        <f>'DE_VIE Gruppe inkl. MLA und KSC'!K157</f>
        <v>0</v>
      </c>
      <c r="L155" s="3">
        <f>'DE_VIE Gruppe inkl. MLA und KSC'!L157</f>
        <v>0</v>
      </c>
      <c r="M155" s="3">
        <f>'DE_VIE Gruppe inkl. MLA und KSC'!M157</f>
        <v>0</v>
      </c>
      <c r="N155" s="5"/>
      <c r="O155" s="3">
        <f>'DE_VIE Gruppe inkl. MLA und KSC'!O157</f>
        <v>0</v>
      </c>
      <c r="P155" s="5"/>
    </row>
    <row r="156" spans="1:16" x14ac:dyDescent="0.25">
      <c r="A156" s="2" t="s">
        <v>47</v>
      </c>
      <c r="B156" s="3">
        <f>'DE_VIE Gruppe inkl. MLA und KSC'!B158</f>
        <v>124</v>
      </c>
      <c r="C156" s="3">
        <f>'DE_VIE Gruppe inkl. MLA und KSC'!C158</f>
        <v>134</v>
      </c>
      <c r="D156" s="3">
        <f>'DE_VIE Gruppe inkl. MLA und KSC'!D158</f>
        <v>242</v>
      </c>
      <c r="E156" s="3">
        <f>'DE_VIE Gruppe inkl. MLA und KSC'!E158</f>
        <v>311</v>
      </c>
      <c r="F156" s="3">
        <f>'DE_VIE Gruppe inkl. MLA und KSC'!F158</f>
        <v>375</v>
      </c>
      <c r="G156" s="3">
        <f>'DE_VIE Gruppe inkl. MLA und KSC'!G158</f>
        <v>544</v>
      </c>
      <c r="H156" s="3">
        <f>'DE_VIE Gruppe inkl. MLA und KSC'!H158</f>
        <v>666</v>
      </c>
      <c r="I156" s="3">
        <f>'DE_VIE Gruppe inkl. MLA und KSC'!I158</f>
        <v>679</v>
      </c>
      <c r="J156" s="3">
        <f>'DE_VIE Gruppe inkl. MLA und KSC'!J158</f>
        <v>526</v>
      </c>
      <c r="K156" s="3">
        <f>'DE_VIE Gruppe inkl. MLA und KSC'!K158</f>
        <v>340</v>
      </c>
      <c r="L156" s="3">
        <f>'DE_VIE Gruppe inkl. MLA und KSC'!L158</f>
        <v>230</v>
      </c>
      <c r="M156" s="3">
        <f>'DE_VIE Gruppe inkl. MLA und KSC'!M158</f>
        <v>227</v>
      </c>
      <c r="N156" s="5">
        <f>'DE_VIE Gruppe inkl. MLA und KSC'!N158</f>
        <v>13.5</v>
      </c>
      <c r="O156" s="3">
        <f>'DE_VIE Gruppe inkl. MLA und KSC'!O158</f>
        <v>4398</v>
      </c>
      <c r="P156" s="5">
        <f>'DE_VIE Gruppe inkl. MLA und KSC'!P158</f>
        <v>189.34210526315792</v>
      </c>
    </row>
    <row r="157" spans="1:16" x14ac:dyDescent="0.25">
      <c r="A157" s="2" t="s">
        <v>48</v>
      </c>
      <c r="B157" s="6">
        <f>'DE_VIE Gruppe inkl. MLA und KSC'!B159</f>
        <v>0</v>
      </c>
      <c r="C157" s="6">
        <f>'DE_VIE Gruppe inkl. MLA und KSC'!C159</f>
        <v>0</v>
      </c>
      <c r="D157" s="6">
        <f>'DE_VIE Gruppe inkl. MLA und KSC'!D159</f>
        <v>0</v>
      </c>
      <c r="E157" s="6">
        <f>'DE_VIE Gruppe inkl. MLA und KSC'!E159</f>
        <v>0.22500000000000001</v>
      </c>
      <c r="F157" s="6">
        <f>'DE_VIE Gruppe inkl. MLA und KSC'!F159</f>
        <v>28</v>
      </c>
      <c r="G157" s="6">
        <f>'DE_VIE Gruppe inkl. MLA und KSC'!G159</f>
        <v>152</v>
      </c>
      <c r="H157" s="3">
        <f>'DE_VIE Gruppe inkl. MLA und KSC'!H159</f>
        <v>8.6999999999999994E-2</v>
      </c>
      <c r="I157" s="6">
        <f>'DE_VIE Gruppe inkl. MLA und KSC'!I159</f>
        <v>22</v>
      </c>
      <c r="J157" s="6">
        <f>'DE_VIE Gruppe inkl. MLA und KSC'!J159</f>
        <v>134</v>
      </c>
      <c r="K157" s="6">
        <f>'DE_VIE Gruppe inkl. MLA und KSC'!K159</f>
        <v>233</v>
      </c>
      <c r="L157" s="6">
        <f>'DE_VIE Gruppe inkl. MLA und KSC'!L159</f>
        <v>0</v>
      </c>
      <c r="M157" s="6">
        <f>'DE_VIE Gruppe inkl. MLA und KSC'!M159</f>
        <v>0</v>
      </c>
      <c r="N157" s="5"/>
      <c r="O157" s="3">
        <v>1</v>
      </c>
      <c r="P157" s="5"/>
    </row>
    <row r="158" spans="1:16" x14ac:dyDescent="0.25">
      <c r="A158" s="32" t="s">
        <v>51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</row>
    <row r="159" spans="1:16" x14ac:dyDescent="0.25">
      <c r="A159" s="2" t="s">
        <v>44</v>
      </c>
      <c r="B159" s="3">
        <f>'DE_VIE Gruppe inkl. MLA und KSC'!B162</f>
        <v>991582</v>
      </c>
      <c r="C159" s="3">
        <f>'DE_VIE Gruppe inkl. MLA und KSC'!C162</f>
        <v>1086824</v>
      </c>
      <c r="D159" s="3">
        <f>'DE_VIE Gruppe inkl. MLA und KSC'!D162</f>
        <v>1582023</v>
      </c>
      <c r="E159" s="3">
        <f>'DE_VIE Gruppe inkl. MLA und KSC'!E162</f>
        <v>2338303</v>
      </c>
      <c r="F159" s="3">
        <f>'DE_VIE Gruppe inkl. MLA und KSC'!F162</f>
        <v>2706908</v>
      </c>
      <c r="G159" s="3">
        <f>'DE_VIE Gruppe inkl. MLA und KSC'!G162</f>
        <v>3067210</v>
      </c>
      <c r="H159" s="3">
        <f>'DE_VIE Gruppe inkl. MLA und KSC'!H162</f>
        <v>3558576</v>
      </c>
      <c r="I159" s="3">
        <f>'DE_VIE Gruppe inkl. MLA und KSC'!I162</f>
        <v>3578665</v>
      </c>
      <c r="J159" s="3">
        <f>'DE_VIE Gruppe inkl. MLA und KSC'!J162</f>
        <v>3371213</v>
      </c>
      <c r="K159" s="3">
        <f>'DE_VIE Gruppe inkl. MLA und KSC'!K162</f>
        <v>3073674</v>
      </c>
      <c r="L159" s="3">
        <f>'DE_VIE Gruppe inkl. MLA und KSC'!L162</f>
        <v>2346822</v>
      </c>
      <c r="M159" s="3">
        <f>'DE_VIE Gruppe inkl. MLA und KSC'!M162</f>
        <v>2371161</v>
      </c>
      <c r="N159" s="5">
        <f>'DE_VIE Gruppe inkl. MLA und KSC'!N162</f>
        <v>98.780154519908507</v>
      </c>
      <c r="O159" s="3">
        <f>'DE_VIE Gruppe inkl. MLA und KSC'!O162</f>
        <v>30072961</v>
      </c>
      <c r="P159" s="5">
        <f>'DE_VIE Gruppe inkl. MLA und KSC'!P162</f>
        <v>129.34796775534073</v>
      </c>
    </row>
    <row r="160" spans="1:16" x14ac:dyDescent="0.25">
      <c r="A160" s="2" t="s">
        <v>45</v>
      </c>
      <c r="B160" s="3">
        <f>'DE_VIE Gruppe inkl. MLA und KSC'!B163</f>
        <v>806889</v>
      </c>
      <c r="C160" s="3">
        <f>'DE_VIE Gruppe inkl. MLA und KSC'!C163</f>
        <v>937778</v>
      </c>
      <c r="D160" s="3">
        <f>'DE_VIE Gruppe inkl. MLA und KSC'!D163</f>
        <v>1331235</v>
      </c>
      <c r="E160" s="3">
        <f>'DE_VIE Gruppe inkl. MLA und KSC'!E163</f>
        <v>1917842</v>
      </c>
      <c r="F160" s="3">
        <f>'DE_VIE Gruppe inkl. MLA und KSC'!F163</f>
        <v>2198096</v>
      </c>
      <c r="G160" s="3">
        <f>'DE_VIE Gruppe inkl. MLA und KSC'!G163</f>
        <v>2441737</v>
      </c>
      <c r="H160" s="3">
        <f>'DE_VIE Gruppe inkl. MLA und KSC'!H163</f>
        <v>2804384</v>
      </c>
      <c r="I160" s="3">
        <f>'DE_VIE Gruppe inkl. MLA und KSC'!I163</f>
        <v>2804757</v>
      </c>
      <c r="J160" s="3">
        <f>'DE_VIE Gruppe inkl. MLA und KSC'!J163</f>
        <v>2634133</v>
      </c>
      <c r="K160" s="3">
        <f>'DE_VIE Gruppe inkl. MLA und KSC'!K163</f>
        <v>2408350</v>
      </c>
      <c r="L160" s="3">
        <f>'DE_VIE Gruppe inkl. MLA und KSC'!L163</f>
        <v>1912092</v>
      </c>
      <c r="M160" s="3">
        <f>'DE_VIE Gruppe inkl. MLA und KSC'!M163</f>
        <v>1991599</v>
      </c>
      <c r="N160" s="5">
        <f>'DE_VIE Gruppe inkl. MLA und KSC'!N163</f>
        <v>102.77497220446112</v>
      </c>
      <c r="O160" s="3">
        <f>'DE_VIE Gruppe inkl. MLA und KSC'!O163</f>
        <v>24188892</v>
      </c>
      <c r="P160" s="5">
        <f>'DE_VIE Gruppe inkl. MLA und KSC'!P163</f>
        <v>129.2283841899656</v>
      </c>
    </row>
    <row r="161" spans="1:16" x14ac:dyDescent="0.25">
      <c r="A161" s="2" t="s">
        <v>46</v>
      </c>
      <c r="B161" s="3">
        <f>'DE_VIE Gruppe inkl. MLA und KSC'!B164</f>
        <v>180502</v>
      </c>
      <c r="C161" s="3">
        <f>'DE_VIE Gruppe inkl. MLA und KSC'!C164</f>
        <v>145652</v>
      </c>
      <c r="D161" s="3">
        <f>'DE_VIE Gruppe inkl. MLA und KSC'!D164</f>
        <v>245476</v>
      </c>
      <c r="E161" s="3">
        <f>'DE_VIE Gruppe inkl. MLA und KSC'!E164</f>
        <v>410024</v>
      </c>
      <c r="F161" s="3">
        <f>'DE_VIE Gruppe inkl. MLA und KSC'!F164</f>
        <v>502264</v>
      </c>
      <c r="G161" s="3">
        <f>'DE_VIE Gruppe inkl. MLA und KSC'!G164</f>
        <v>618238</v>
      </c>
      <c r="H161" s="3">
        <f>'DE_VIE Gruppe inkl. MLA und KSC'!H164</f>
        <v>746092</v>
      </c>
      <c r="I161" s="3">
        <f>'DE_VIE Gruppe inkl. MLA und KSC'!I164</f>
        <v>768624</v>
      </c>
      <c r="J161" s="3">
        <f>'DE_VIE Gruppe inkl. MLA und KSC'!J164</f>
        <v>729134</v>
      </c>
      <c r="K161" s="3">
        <f>'DE_VIE Gruppe inkl. MLA und KSC'!K164</f>
        <v>658964</v>
      </c>
      <c r="L161" s="3">
        <f>'DE_VIE Gruppe inkl. MLA und KSC'!L164</f>
        <v>429070</v>
      </c>
      <c r="M161" s="3">
        <f>'DE_VIE Gruppe inkl. MLA und KSC'!M164</f>
        <v>371826</v>
      </c>
      <c r="N161" s="5">
        <f>'DE_VIE Gruppe inkl. MLA und KSC'!N164</f>
        <v>80.099391637927695</v>
      </c>
      <c r="O161" s="3">
        <f>'DE_VIE Gruppe inkl. MLA und KSC'!O164</f>
        <v>5805866</v>
      </c>
      <c r="P161" s="5">
        <f>'DE_VIE Gruppe inkl. MLA und KSC'!P164</f>
        <v>130.4088800346058</v>
      </c>
    </row>
    <row r="162" spans="1:16" x14ac:dyDescent="0.25">
      <c r="A162" s="2" t="s">
        <v>47</v>
      </c>
      <c r="B162" s="3">
        <f>'DE_VIE Gruppe inkl. MLA und KSC'!B165</f>
        <v>11629</v>
      </c>
      <c r="C162" s="3">
        <f>'DE_VIE Gruppe inkl. MLA und KSC'!C165</f>
        <v>10492</v>
      </c>
      <c r="D162" s="3">
        <f>'DE_VIE Gruppe inkl. MLA und KSC'!D165</f>
        <v>14698</v>
      </c>
      <c r="E162" s="3">
        <f>'DE_VIE Gruppe inkl. MLA und KSC'!E165</f>
        <v>19242</v>
      </c>
      <c r="F162" s="3">
        <f>'DE_VIE Gruppe inkl. MLA und KSC'!F165</f>
        <v>21633</v>
      </c>
      <c r="G162" s="3">
        <f>'DE_VIE Gruppe inkl. MLA und KSC'!G165</f>
        <v>22682</v>
      </c>
      <c r="H162" s="3">
        <f>'DE_VIE Gruppe inkl. MLA und KSC'!H165</f>
        <v>24383</v>
      </c>
      <c r="I162" s="3">
        <f>'DE_VIE Gruppe inkl. MLA und KSC'!I165</f>
        <v>24948</v>
      </c>
      <c r="J162" s="3">
        <f>'DE_VIE Gruppe inkl. MLA und KSC'!J165</f>
        <v>24139</v>
      </c>
      <c r="K162" s="3">
        <f>'DE_VIE Gruppe inkl. MLA und KSC'!K165</f>
        <v>22822</v>
      </c>
      <c r="L162" s="3">
        <f>'DE_VIE Gruppe inkl. MLA und KSC'!L165</f>
        <v>18172</v>
      </c>
      <c r="M162" s="3">
        <f>'DE_VIE Gruppe inkl. MLA und KSC'!M165</f>
        <v>18325</v>
      </c>
      <c r="N162" s="5">
        <f>'DE_VIE Gruppe inkl. MLA und KSC'!N165</f>
        <v>25.720362239297479</v>
      </c>
      <c r="O162" s="3">
        <f>'DE_VIE Gruppe inkl. MLA und KSC'!O165</f>
        <v>233165</v>
      </c>
      <c r="P162" s="5">
        <f>'DE_VIE Gruppe inkl. MLA und KSC'!P165</f>
        <v>69.447613787490099</v>
      </c>
    </row>
    <row r="163" spans="1:16" x14ac:dyDescent="0.25">
      <c r="A163" s="2" t="s">
        <v>48</v>
      </c>
      <c r="B163" s="6">
        <f>'DE_VIE Gruppe inkl. MLA und KSC'!B166</f>
        <v>21957979</v>
      </c>
      <c r="C163" s="6">
        <f>'DE_VIE Gruppe inkl. MLA und KSC'!C166</f>
        <v>19325890.829999998</v>
      </c>
      <c r="D163" s="6">
        <f>'DE_VIE Gruppe inkl. MLA und KSC'!D166</f>
        <v>23208017</v>
      </c>
      <c r="E163" s="6">
        <f>'DE_VIE Gruppe inkl. MLA und KSC'!E166</f>
        <v>23181992</v>
      </c>
      <c r="F163" s="6">
        <f>'DE_VIE Gruppe inkl. MLA und KSC'!F166</f>
        <v>22222171.689999998</v>
      </c>
      <c r="G163" s="6">
        <f>'DE_VIE Gruppe inkl. MLA und KSC'!G166</f>
        <v>21423015.670000002</v>
      </c>
      <c r="H163" s="6">
        <f>'DE_VIE Gruppe inkl. MLA und KSC'!H166</f>
        <v>22930483.707000002</v>
      </c>
      <c r="I163" s="6">
        <f>'DE_VIE Gruppe inkl. MLA und KSC'!I166</f>
        <v>21113670.850000001</v>
      </c>
      <c r="J163" s="6">
        <f>'DE_VIE Gruppe inkl. MLA und KSC'!J166</f>
        <v>22936296.829999998</v>
      </c>
      <c r="K163" s="6">
        <f>'DE_VIE Gruppe inkl. MLA und KSC'!K166</f>
        <v>24467445.829999998</v>
      </c>
      <c r="L163" s="6">
        <f>'DE_VIE Gruppe inkl. MLA und KSC'!L166</f>
        <v>22858322.699999999</v>
      </c>
      <c r="M163" s="6">
        <f>'DE_VIE Gruppe inkl. MLA und KSC'!M166</f>
        <v>21342843.859999999</v>
      </c>
      <c r="N163" s="5">
        <f>'DE_VIE Gruppe inkl. MLA und KSC'!N166</f>
        <v>-15.333025912043929</v>
      </c>
      <c r="O163" s="6">
        <f>'DE_VIE Gruppe inkl. MLA und KSC'!O166</f>
        <v>266968129.96700001</v>
      </c>
      <c r="P163" s="5">
        <f>'DE_VIE Gruppe inkl. MLA und KSC'!P166</f>
        <v>-3.3306720533920586</v>
      </c>
    </row>
    <row r="164" spans="1:16" x14ac:dyDescent="0.25">
      <c r="A164" s="11" t="s">
        <v>63</v>
      </c>
    </row>
    <row r="165" spans="1:16" x14ac:dyDescent="0.25">
      <c r="A165" s="1"/>
    </row>
    <row r="166" spans="1:16" x14ac:dyDescent="0.25">
      <c r="B166" s="31">
        <v>2021</v>
      </c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</row>
    <row r="167" spans="1:16" x14ac:dyDescent="0.25">
      <c r="A167" s="1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7" t="s">
        <v>41</v>
      </c>
      <c r="O167" s="18"/>
      <c r="P167" s="17" t="s">
        <v>41</v>
      </c>
    </row>
    <row r="168" spans="1:16" x14ac:dyDescent="0.25">
      <c r="A168" s="1"/>
      <c r="B168" s="17" t="s">
        <v>32</v>
      </c>
      <c r="C168" s="17" t="s">
        <v>33</v>
      </c>
      <c r="D168" s="17" t="s">
        <v>34</v>
      </c>
      <c r="E168" s="17" t="s">
        <v>14</v>
      </c>
      <c r="F168" s="17" t="s">
        <v>35</v>
      </c>
      <c r="G168" s="17" t="s">
        <v>36</v>
      </c>
      <c r="H168" s="17" t="s">
        <v>37</v>
      </c>
      <c r="I168" s="17" t="s">
        <v>15</v>
      </c>
      <c r="J168" s="17" t="s">
        <v>16</v>
      </c>
      <c r="K168" s="17" t="s">
        <v>38</v>
      </c>
      <c r="L168" s="17" t="s">
        <v>18</v>
      </c>
      <c r="M168" s="17" t="s">
        <v>39</v>
      </c>
      <c r="N168" s="17" t="s">
        <v>42</v>
      </c>
      <c r="O168" s="17" t="s">
        <v>40</v>
      </c>
      <c r="P168" s="17" t="s">
        <v>43</v>
      </c>
    </row>
    <row r="169" spans="1:16" x14ac:dyDescent="0.25">
      <c r="A169" s="32" t="s">
        <v>31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</row>
    <row r="170" spans="1:16" x14ac:dyDescent="0.25">
      <c r="A170" s="2" t="s">
        <v>44</v>
      </c>
      <c r="B170" s="3">
        <f>'DE_VIE Gruppe inkl. MLA und KSC'!B174</f>
        <v>198295</v>
      </c>
      <c r="C170" s="3">
        <f>'DE_VIE Gruppe inkl. MLA und KSC'!C174</f>
        <v>158786</v>
      </c>
      <c r="D170" s="3">
        <f>'DE_VIE Gruppe inkl. MLA und KSC'!D174</f>
        <v>215637</v>
      </c>
      <c r="E170" s="3">
        <f>'DE_VIE Gruppe inkl. MLA und KSC'!E174</f>
        <v>269127</v>
      </c>
      <c r="F170" s="3">
        <f>'DE_VIE Gruppe inkl. MLA und KSC'!F174</f>
        <v>399518</v>
      </c>
      <c r="G170" s="3">
        <f>'DE_VIE Gruppe inkl. MLA und KSC'!G174</f>
        <v>725244</v>
      </c>
      <c r="H170" s="3">
        <f>'DE_VIE Gruppe inkl. MLA und KSC'!H174</f>
        <v>1474634</v>
      </c>
      <c r="I170" s="3">
        <f>'DE_VIE Gruppe inkl. MLA und KSC'!I174</f>
        <v>1778146</v>
      </c>
      <c r="J170" s="3">
        <f>'DE_VIE Gruppe inkl. MLA und KSC'!J174</f>
        <v>1575315</v>
      </c>
      <c r="K170" s="3">
        <f>'DE_VIE Gruppe inkl. MLA und KSC'!K174</f>
        <v>1573155</v>
      </c>
      <c r="L170" s="3">
        <f>'DE_VIE Gruppe inkl. MLA und KSC'!L174</f>
        <v>1116064</v>
      </c>
      <c r="M170" s="3">
        <f>'DE_VIE Gruppe inkl. MLA und KSC'!M174</f>
        <v>921602</v>
      </c>
      <c r="N170" s="5">
        <f>'DE_VIE Gruppe inkl. MLA und KSC'!N174</f>
        <v>306.28380731538505</v>
      </c>
      <c r="O170" s="3">
        <f>'DE_VIE Gruppe inkl. MLA und KSC'!O174</f>
        <v>10405523</v>
      </c>
      <c r="P170" s="5">
        <f>'DE_VIE Gruppe inkl. MLA und KSC'!P174</f>
        <v>33.183227615526967</v>
      </c>
    </row>
    <row r="171" spans="1:16" x14ac:dyDescent="0.25">
      <c r="A171" s="2" t="s">
        <v>45</v>
      </c>
      <c r="B171" s="3">
        <f>'DE_VIE Gruppe inkl. MLA und KSC'!B175</f>
        <v>148310</v>
      </c>
      <c r="C171" s="3">
        <f>'DE_VIE Gruppe inkl. MLA und KSC'!C175</f>
        <v>122115</v>
      </c>
      <c r="D171" s="3">
        <f>'DE_VIE Gruppe inkl. MLA und KSC'!D175</f>
        <v>155837</v>
      </c>
      <c r="E171" s="3">
        <f>'DE_VIE Gruppe inkl. MLA und KSC'!E175</f>
        <v>177654</v>
      </c>
      <c r="F171" s="3">
        <f>'DE_VIE Gruppe inkl. MLA und KSC'!F175</f>
        <v>253580</v>
      </c>
      <c r="G171" s="3">
        <f>'DE_VIE Gruppe inkl. MLA und KSC'!G175</f>
        <v>533030</v>
      </c>
      <c r="H171" s="3">
        <f>'DE_VIE Gruppe inkl. MLA und KSC'!H175</f>
        <v>1101619</v>
      </c>
      <c r="I171" s="3">
        <f>'DE_VIE Gruppe inkl. MLA und KSC'!I175</f>
        <v>1312802</v>
      </c>
      <c r="J171" s="3">
        <f>'DE_VIE Gruppe inkl. MLA und KSC'!J175</f>
        <v>1224539</v>
      </c>
      <c r="K171" s="3">
        <f>'DE_VIE Gruppe inkl. MLA und KSC'!K175</f>
        <v>1230000</v>
      </c>
      <c r="L171" s="3">
        <f>'DE_VIE Gruppe inkl. MLA und KSC'!L175</f>
        <v>878710</v>
      </c>
      <c r="M171" s="3">
        <f>'DE_VIE Gruppe inkl. MLA und KSC'!M175</f>
        <v>711582</v>
      </c>
      <c r="N171" s="5">
        <f>'DE_VIE Gruppe inkl. MLA und KSC'!N175</f>
        <v>312.11949219292967</v>
      </c>
      <c r="O171" s="3">
        <f>'DE_VIE Gruppe inkl. MLA und KSC'!O175</f>
        <v>7849778</v>
      </c>
      <c r="P171" s="5">
        <f>'DE_VIE Gruppe inkl. MLA und KSC'!P175</f>
        <v>24.621805781345252</v>
      </c>
    </row>
    <row r="172" spans="1:16" x14ac:dyDescent="0.25">
      <c r="A172" s="2" t="s">
        <v>46</v>
      </c>
      <c r="B172" s="3">
        <f>'DE_VIE Gruppe inkl. MLA und KSC'!B176</f>
        <v>47366</v>
      </c>
      <c r="C172" s="3">
        <f>'DE_VIE Gruppe inkl. MLA und KSC'!C176</f>
        <v>35084</v>
      </c>
      <c r="D172" s="3">
        <f>'DE_VIE Gruppe inkl. MLA und KSC'!D176</f>
        <v>57092</v>
      </c>
      <c r="E172" s="3">
        <f>'DE_VIE Gruppe inkl. MLA und KSC'!E176</f>
        <v>89600</v>
      </c>
      <c r="F172" s="3">
        <f>'DE_VIE Gruppe inkl. MLA und KSC'!F176</f>
        <v>143736</v>
      </c>
      <c r="G172" s="3">
        <f>'DE_VIE Gruppe inkl. MLA und KSC'!G176</f>
        <v>188452</v>
      </c>
      <c r="H172" s="3">
        <f>'DE_VIE Gruppe inkl. MLA und KSC'!H176</f>
        <v>367226</v>
      </c>
      <c r="I172" s="3">
        <f>'DE_VIE Gruppe inkl. MLA und KSC'!I176</f>
        <v>460458</v>
      </c>
      <c r="J172" s="3">
        <f>'DE_VIE Gruppe inkl. MLA und KSC'!J176</f>
        <v>346610</v>
      </c>
      <c r="K172" s="3">
        <f>'DE_VIE Gruppe inkl. MLA und KSC'!K176</f>
        <v>340028</v>
      </c>
      <c r="L172" s="3">
        <f>'DE_VIE Gruppe inkl. MLA und KSC'!L176</f>
        <v>234140</v>
      </c>
      <c r="M172" s="3">
        <f>'DE_VIE Gruppe inkl. MLA und KSC'!M176</f>
        <v>205792</v>
      </c>
      <c r="N172" s="5">
        <f>'DE_VIE Gruppe inkl. MLA und KSC'!N176</f>
        <v>299.87564122493393</v>
      </c>
      <c r="O172" s="3">
        <f>'DE_VIE Gruppe inkl. MLA und KSC'!O176</f>
        <v>2515584</v>
      </c>
      <c r="P172" s="5">
        <f>'DE_VIE Gruppe inkl. MLA und KSC'!P176</f>
        <v>67.935559759831122</v>
      </c>
    </row>
    <row r="173" spans="1:16" x14ac:dyDescent="0.25">
      <c r="A173" s="2" t="s">
        <v>47</v>
      </c>
      <c r="B173" s="3">
        <f>'DE_VIE Gruppe inkl. MLA und KSC'!B177</f>
        <v>3733</v>
      </c>
      <c r="C173" s="3">
        <f>'DE_VIE Gruppe inkl. MLA und KSC'!C177</f>
        <v>2806</v>
      </c>
      <c r="D173" s="3">
        <f>'DE_VIE Gruppe inkl. MLA und KSC'!D177</f>
        <v>3879</v>
      </c>
      <c r="E173" s="3">
        <f>'DE_VIE Gruppe inkl. MLA und KSC'!E177</f>
        <v>5009</v>
      </c>
      <c r="F173" s="3">
        <f>'DE_VIE Gruppe inkl. MLA und KSC'!F177</f>
        <v>5806</v>
      </c>
      <c r="G173" s="3">
        <f>'DE_VIE Gruppe inkl. MLA und KSC'!G177</f>
        <v>8222</v>
      </c>
      <c r="H173" s="3">
        <f>'DE_VIE Gruppe inkl. MLA und KSC'!H177</f>
        <v>13578</v>
      </c>
      <c r="I173" s="3">
        <f>'DE_VIE Gruppe inkl. MLA und KSC'!I177</f>
        <v>15270</v>
      </c>
      <c r="J173" s="3">
        <f>'DE_VIE Gruppe inkl. MLA und KSC'!J177</f>
        <v>14674</v>
      </c>
      <c r="K173" s="3">
        <f>'DE_VIE Gruppe inkl. MLA und KSC'!K177</f>
        <v>14533</v>
      </c>
      <c r="L173" s="3">
        <f>'DE_VIE Gruppe inkl. MLA und KSC'!L177</f>
        <v>12408</v>
      </c>
      <c r="M173" s="3">
        <f>'DE_VIE Gruppe inkl. MLA und KSC'!M177</f>
        <v>11649</v>
      </c>
      <c r="N173" s="5">
        <f>'DE_VIE Gruppe inkl. MLA und KSC'!N177</f>
        <v>185.72479764532744</v>
      </c>
      <c r="O173" s="3">
        <f>'DE_VIE Gruppe inkl. MLA und KSC'!O177</f>
        <v>111567</v>
      </c>
      <c r="P173" s="5">
        <f>'DE_VIE Gruppe inkl. MLA und KSC'!P177</f>
        <v>16.36107634543178</v>
      </c>
    </row>
    <row r="174" spans="1:16" x14ac:dyDescent="0.25">
      <c r="A174" s="2" t="s">
        <v>48</v>
      </c>
      <c r="B174" s="6">
        <f>'DE_VIE Gruppe inkl. MLA und KSC'!B178</f>
        <v>19734820.170000002</v>
      </c>
      <c r="C174" s="6">
        <f>'DE_VIE Gruppe inkl. MLA und KSC'!C178</f>
        <v>18543188</v>
      </c>
      <c r="D174" s="6">
        <f>'DE_VIE Gruppe inkl. MLA und KSC'!D178</f>
        <v>21546981</v>
      </c>
      <c r="E174" s="6">
        <f>'DE_VIE Gruppe inkl. MLA und KSC'!E178</f>
        <v>21803158.57</v>
      </c>
      <c r="F174" s="6">
        <f>'DE_VIE Gruppe inkl. MLA und KSC'!F178</f>
        <v>21814697.149999999</v>
      </c>
      <c r="G174" s="6">
        <f>'DE_VIE Gruppe inkl. MLA und KSC'!G178</f>
        <v>21353897.93</v>
      </c>
      <c r="H174" s="6">
        <f>'DE_VIE Gruppe inkl. MLA und KSC'!H178</f>
        <v>21691015.57</v>
      </c>
      <c r="I174" s="6">
        <f>'DE_VIE Gruppe inkl. MLA und KSC'!I178</f>
        <v>20249187.689999998</v>
      </c>
      <c r="J174" s="6">
        <f>'DE_VIE Gruppe inkl. MLA und KSC'!J178</f>
        <v>21440358.009999998</v>
      </c>
      <c r="K174" s="6">
        <f>'DE_VIE Gruppe inkl. MLA und KSC'!K178</f>
        <v>24678495.23</v>
      </c>
      <c r="L174" s="6">
        <f>'DE_VIE Gruppe inkl. MLA und KSC'!L178</f>
        <v>24496433.949999999</v>
      </c>
      <c r="M174" s="6">
        <f>'DE_VIE Gruppe inkl. MLA und KSC'!M178</f>
        <v>23947097.77</v>
      </c>
      <c r="N174" s="5">
        <f>'DE_VIE Gruppe inkl. MLA und KSC'!N178</f>
        <v>21.759771410693276</v>
      </c>
      <c r="O174" s="6">
        <f>'DE_VIE Gruppe inkl. MLA und KSC'!O178</f>
        <v>261299331.03999999</v>
      </c>
      <c r="P174" s="5">
        <f>'DE_VIE Gruppe inkl. MLA und KSC'!P178</f>
        <v>19.923695462485512</v>
      </c>
    </row>
    <row r="175" spans="1:16" x14ac:dyDescent="0.25">
      <c r="A175" s="32" t="s">
        <v>49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</row>
    <row r="176" spans="1:16" x14ac:dyDescent="0.25">
      <c r="A176" s="2" t="s">
        <v>44</v>
      </c>
      <c r="B176" s="3">
        <f>'DE_VIE Gruppe inkl. MLA und KSC'!B180</f>
        <v>38936</v>
      </c>
      <c r="C176" s="3">
        <f>'DE_VIE Gruppe inkl. MLA und KSC'!C180</f>
        <v>27524</v>
      </c>
      <c r="D176" s="3">
        <f>'DE_VIE Gruppe inkl. MLA und KSC'!D180</f>
        <v>32033</v>
      </c>
      <c r="E176" s="3">
        <f>'DE_VIE Gruppe inkl. MLA und KSC'!E180</f>
        <v>39392</v>
      </c>
      <c r="F176" s="3">
        <f>'DE_VIE Gruppe inkl. MLA und KSC'!F180</f>
        <v>75420</v>
      </c>
      <c r="G176" s="3">
        <f>'DE_VIE Gruppe inkl. MLA und KSC'!G180</f>
        <v>190505</v>
      </c>
      <c r="H176" s="3">
        <f>'DE_VIE Gruppe inkl. MLA und KSC'!H180</f>
        <v>311691</v>
      </c>
      <c r="I176" s="3">
        <f>'DE_VIE Gruppe inkl. MLA und KSC'!I180</f>
        <v>407435</v>
      </c>
      <c r="J176" s="3">
        <f>'DE_VIE Gruppe inkl. MLA und KSC'!J180</f>
        <v>418474</v>
      </c>
      <c r="K176" s="3">
        <f>'DE_VIE Gruppe inkl. MLA und KSC'!K180</f>
        <v>428426</v>
      </c>
      <c r="L176" s="3">
        <f>'DE_VIE Gruppe inkl. MLA und KSC'!L180</f>
        <v>315964</v>
      </c>
      <c r="M176" s="3">
        <f>'DE_VIE Gruppe inkl. MLA und KSC'!M180</f>
        <v>254535</v>
      </c>
      <c r="N176" s="5">
        <f>'DE_VIE Gruppe inkl. MLA und KSC'!N180</f>
        <v>447.68154922001077</v>
      </c>
      <c r="O176" s="3">
        <f>'DE_VIE Gruppe inkl. MLA und KSC'!O180</f>
        <v>2540335</v>
      </c>
      <c r="P176" s="5">
        <f>'DE_VIE Gruppe inkl. MLA und KSC'!P180</f>
        <v>45.323932381796858</v>
      </c>
    </row>
    <row r="177" spans="1:16" x14ac:dyDescent="0.25">
      <c r="A177" s="2" t="s">
        <v>45</v>
      </c>
      <c r="B177" s="3">
        <f>'DE_VIE Gruppe inkl. MLA und KSC'!B181</f>
        <v>38782</v>
      </c>
      <c r="C177" s="3">
        <f>'DE_VIE Gruppe inkl. MLA und KSC'!C181</f>
        <v>27460</v>
      </c>
      <c r="D177" s="3">
        <f>'DE_VIE Gruppe inkl. MLA und KSC'!D181</f>
        <v>31972</v>
      </c>
      <c r="E177" s="3">
        <f>'DE_VIE Gruppe inkl. MLA und KSC'!E181</f>
        <v>39346</v>
      </c>
      <c r="F177" s="3">
        <f>'DE_VIE Gruppe inkl. MLA und KSC'!F181</f>
        <v>75387</v>
      </c>
      <c r="G177" s="3">
        <f>'DE_VIE Gruppe inkl. MLA und KSC'!G181</f>
        <v>190412</v>
      </c>
      <c r="H177" s="3">
        <f>'DE_VIE Gruppe inkl. MLA und KSC'!H181</f>
        <v>311278</v>
      </c>
      <c r="I177" s="3">
        <f>'DE_VIE Gruppe inkl. MLA und KSC'!I181</f>
        <v>406256</v>
      </c>
      <c r="J177" s="3">
        <f>'DE_VIE Gruppe inkl. MLA und KSC'!J181</f>
        <v>417939</v>
      </c>
      <c r="K177" s="3">
        <f>'DE_VIE Gruppe inkl. MLA und KSC'!K181</f>
        <v>427787</v>
      </c>
      <c r="L177" s="3">
        <f>'DE_VIE Gruppe inkl. MLA und KSC'!L181</f>
        <v>315528</v>
      </c>
      <c r="M177" s="3">
        <f>'DE_VIE Gruppe inkl. MLA und KSC'!M181</f>
        <v>253871</v>
      </c>
      <c r="N177" s="5">
        <f>'DE_VIE Gruppe inkl. MLA und KSC'!N181</f>
        <v>451.16258874101732</v>
      </c>
      <c r="O177" s="3">
        <f>'DE_VIE Gruppe inkl. MLA und KSC'!O181</f>
        <v>2536018</v>
      </c>
      <c r="P177" s="5">
        <f>'DE_VIE Gruppe inkl. MLA und KSC'!P181</f>
        <v>46.014259319714256</v>
      </c>
    </row>
    <row r="178" spans="1:16" x14ac:dyDescent="0.25">
      <c r="A178" s="2" t="s">
        <v>46</v>
      </c>
      <c r="B178" s="3">
        <f>'DE_VIE Gruppe inkl. MLA und KSC'!B182</f>
        <v>154</v>
      </c>
      <c r="C178" s="3">
        <f>'DE_VIE Gruppe inkl. MLA und KSC'!C182</f>
        <v>62</v>
      </c>
      <c r="D178" s="3">
        <f>'DE_VIE Gruppe inkl. MLA und KSC'!D182</f>
        <v>50</v>
      </c>
      <c r="E178" s="3">
        <f>'DE_VIE Gruppe inkl. MLA und KSC'!E182</f>
        <v>42</v>
      </c>
      <c r="F178" s="3">
        <f>'DE_VIE Gruppe inkl. MLA und KSC'!F182</f>
        <v>26</v>
      </c>
      <c r="G178" s="3">
        <f>'DE_VIE Gruppe inkl. MLA und KSC'!G182</f>
        <v>88</v>
      </c>
      <c r="H178" s="3">
        <f>'DE_VIE Gruppe inkl. MLA und KSC'!H182</f>
        <v>402</v>
      </c>
      <c r="I178" s="3">
        <f>'DE_VIE Gruppe inkl. MLA und KSC'!I182</f>
        <v>1150</v>
      </c>
      <c r="J178" s="3">
        <f>'DE_VIE Gruppe inkl. MLA und KSC'!J182</f>
        <v>520</v>
      </c>
      <c r="K178" s="3">
        <f>'DE_VIE Gruppe inkl. MLA und KSC'!K182</f>
        <v>632</v>
      </c>
      <c r="L178" s="3">
        <f>'DE_VIE Gruppe inkl. MLA und KSC'!L182</f>
        <v>436</v>
      </c>
      <c r="M178" s="3">
        <f>'DE_VIE Gruppe inkl. MLA und KSC'!M182</f>
        <v>664</v>
      </c>
      <c r="N178" s="5">
        <f>'DE_VIE Gruppe inkl. MLA und KSC'!N182</f>
        <v>75.661375661375658</v>
      </c>
      <c r="O178" s="3">
        <f>'DE_VIE Gruppe inkl. MLA und KSC'!O182</f>
        <v>4226</v>
      </c>
      <c r="P178" s="5">
        <f>'DE_VIE Gruppe inkl. MLA und KSC'!P182</f>
        <v>-61.100883652430049</v>
      </c>
    </row>
    <row r="179" spans="1:16" x14ac:dyDescent="0.25">
      <c r="A179" s="2" t="s">
        <v>47</v>
      </c>
      <c r="B179" s="3">
        <f>'DE_VIE Gruppe inkl. MLA und KSC'!B183</f>
        <v>621</v>
      </c>
      <c r="C179" s="3">
        <f>'DE_VIE Gruppe inkl. MLA und KSC'!C183</f>
        <v>443</v>
      </c>
      <c r="D179" s="3">
        <f>'DE_VIE Gruppe inkl. MLA und KSC'!D183</f>
        <v>499</v>
      </c>
      <c r="E179" s="3">
        <f>'DE_VIE Gruppe inkl. MLA und KSC'!E183</f>
        <v>673</v>
      </c>
      <c r="F179" s="3">
        <f>'DE_VIE Gruppe inkl. MLA und KSC'!F183</f>
        <v>843</v>
      </c>
      <c r="G179" s="3">
        <f>'DE_VIE Gruppe inkl. MLA und KSC'!G183</f>
        <v>1983</v>
      </c>
      <c r="H179" s="3">
        <f>'DE_VIE Gruppe inkl. MLA und KSC'!H183</f>
        <v>3402</v>
      </c>
      <c r="I179" s="3">
        <f>'DE_VIE Gruppe inkl. MLA und KSC'!I183</f>
        <v>3796</v>
      </c>
      <c r="J179" s="3">
        <f>'DE_VIE Gruppe inkl. MLA und KSC'!J183</f>
        <v>3414</v>
      </c>
      <c r="K179" s="3">
        <f>'DE_VIE Gruppe inkl. MLA und KSC'!K183</f>
        <v>3508</v>
      </c>
      <c r="L179" s="3">
        <f>'DE_VIE Gruppe inkl. MLA und KSC'!L183</f>
        <v>2607</v>
      </c>
      <c r="M179" s="3">
        <f>'DE_VIE Gruppe inkl. MLA und KSC'!M183</f>
        <v>2727</v>
      </c>
      <c r="N179" s="5">
        <f>'DE_VIE Gruppe inkl. MLA und KSC'!N183</f>
        <v>255.54106910039113</v>
      </c>
      <c r="O179" s="3">
        <f>'DE_VIE Gruppe inkl. MLA und KSC'!O183</f>
        <v>24516</v>
      </c>
      <c r="P179" s="5">
        <f>'DE_VIE Gruppe inkl. MLA und KSC'!P183</f>
        <v>29.153935307133082</v>
      </c>
    </row>
    <row r="180" spans="1:16" x14ac:dyDescent="0.25">
      <c r="A180" s="2" t="s">
        <v>48</v>
      </c>
      <c r="B180" s="6">
        <f>'DE_VIE Gruppe inkl. MLA und KSC'!B184</f>
        <v>1075380</v>
      </c>
      <c r="C180" s="6">
        <f>'DE_VIE Gruppe inkl. MLA und KSC'!C184</f>
        <v>1241127</v>
      </c>
      <c r="D180" s="6">
        <f>'DE_VIE Gruppe inkl. MLA und KSC'!D184</f>
        <v>1425188</v>
      </c>
      <c r="E180" s="6">
        <f>'DE_VIE Gruppe inkl. MLA und KSC'!E184</f>
        <v>1082436</v>
      </c>
      <c r="F180" s="6">
        <f>'DE_VIE Gruppe inkl. MLA und KSC'!F184</f>
        <v>1207734</v>
      </c>
      <c r="G180" s="6">
        <f>'DE_VIE Gruppe inkl. MLA und KSC'!G184</f>
        <v>1323766</v>
      </c>
      <c r="H180" s="6">
        <f>'DE_VIE Gruppe inkl. MLA und KSC'!H184</f>
        <v>1173056</v>
      </c>
      <c r="I180" s="6">
        <f>'DE_VIE Gruppe inkl. MLA und KSC'!I184</f>
        <v>1399617</v>
      </c>
      <c r="J180" s="6">
        <f>'DE_VIE Gruppe inkl. MLA und KSC'!J184</f>
        <v>1153652</v>
      </c>
      <c r="K180" s="6">
        <f>'DE_VIE Gruppe inkl. MLA und KSC'!K184</f>
        <v>1300514</v>
      </c>
      <c r="L180" s="6">
        <f>'DE_VIE Gruppe inkl. MLA und KSC'!L184</f>
        <v>1223602</v>
      </c>
      <c r="M180" s="6">
        <f>'DE_VIE Gruppe inkl. MLA und KSC'!M184</f>
        <v>1260894</v>
      </c>
      <c r="N180" s="5">
        <f>'DE_VIE Gruppe inkl. MLA und KSC'!N184</f>
        <v>-2.937671663115371</v>
      </c>
      <c r="O180" s="6">
        <f>'DE_VIE Gruppe inkl. MLA und KSC'!O184</f>
        <v>14866966</v>
      </c>
      <c r="P180" s="5">
        <f>'DE_VIE Gruppe inkl. MLA und KSC'!P184</f>
        <v>-5.8310936470015289</v>
      </c>
    </row>
    <row r="181" spans="1:16" x14ac:dyDescent="0.25">
      <c r="A181" s="32" t="s">
        <v>50</v>
      </c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</row>
    <row r="182" spans="1:16" x14ac:dyDescent="0.25">
      <c r="A182" s="2" t="s">
        <v>44</v>
      </c>
      <c r="B182" s="3">
        <f>'DE_VIE Gruppe inkl. MLA und KSC'!B186</f>
        <v>2885</v>
      </c>
      <c r="C182" s="3">
        <f>'DE_VIE Gruppe inkl. MLA und KSC'!C186</f>
        <v>1791</v>
      </c>
      <c r="D182" s="3">
        <f>'DE_VIE Gruppe inkl. MLA und KSC'!D186</f>
        <v>1459</v>
      </c>
      <c r="E182" s="3">
        <f>'DE_VIE Gruppe inkl. MLA und KSC'!E186</f>
        <v>2288</v>
      </c>
      <c r="F182" s="3">
        <f>'DE_VIE Gruppe inkl. MLA und KSC'!F186</f>
        <v>4260</v>
      </c>
      <c r="G182" s="3">
        <f>'DE_VIE Gruppe inkl. MLA und KSC'!G186</f>
        <v>10543</v>
      </c>
      <c r="H182" s="3">
        <f>'DE_VIE Gruppe inkl. MLA und KSC'!H186</f>
        <v>30876</v>
      </c>
      <c r="I182" s="3">
        <f>'DE_VIE Gruppe inkl. MLA und KSC'!I186</f>
        <v>38210</v>
      </c>
      <c r="J182" s="3">
        <f>'DE_VIE Gruppe inkl. MLA und KSC'!J186</f>
        <v>23766</v>
      </c>
      <c r="K182" s="3">
        <f>'DE_VIE Gruppe inkl. MLA und KSC'!K186</f>
        <v>18171</v>
      </c>
      <c r="L182" s="3">
        <f>'DE_VIE Gruppe inkl. MLA und KSC'!L186</f>
        <v>15547</v>
      </c>
      <c r="M182" s="3">
        <f>'DE_VIE Gruppe inkl. MLA und KSC'!M186</f>
        <v>16719</v>
      </c>
      <c r="N182" s="5">
        <f>'DE_VIE Gruppe inkl. MLA und KSC'!N186</f>
        <v>260.78981441519204</v>
      </c>
      <c r="O182" s="3">
        <f>'DE_VIE Gruppe inkl. MLA und KSC'!O186</f>
        <v>166515</v>
      </c>
      <c r="P182" s="5">
        <f>'DE_VIE Gruppe inkl. MLA und KSC'!P186</f>
        <v>72.683245530343882</v>
      </c>
    </row>
    <row r="183" spans="1:16" x14ac:dyDescent="0.25">
      <c r="A183" s="2" t="s">
        <v>45</v>
      </c>
      <c r="B183" s="3">
        <f>'DE_VIE Gruppe inkl. MLA und KSC'!B187</f>
        <v>2885</v>
      </c>
      <c r="C183" s="3">
        <f>'DE_VIE Gruppe inkl. MLA und KSC'!C187</f>
        <v>1791</v>
      </c>
      <c r="D183" s="3">
        <f>'DE_VIE Gruppe inkl. MLA und KSC'!D187</f>
        <v>1459</v>
      </c>
      <c r="E183" s="3">
        <f>'DE_VIE Gruppe inkl. MLA und KSC'!E187</f>
        <v>2288</v>
      </c>
      <c r="F183" s="3">
        <f>'DE_VIE Gruppe inkl. MLA und KSC'!F187</f>
        <v>4260</v>
      </c>
      <c r="G183" s="3">
        <f>'DE_VIE Gruppe inkl. MLA und KSC'!G187</f>
        <v>10543</v>
      </c>
      <c r="H183" s="3">
        <f>'DE_VIE Gruppe inkl. MLA und KSC'!H187</f>
        <v>30876</v>
      </c>
      <c r="I183" s="3">
        <f>'DE_VIE Gruppe inkl. MLA und KSC'!I187</f>
        <v>38210</v>
      </c>
      <c r="J183" s="3">
        <f>'DE_VIE Gruppe inkl. MLA und KSC'!J187</f>
        <v>23766</v>
      </c>
      <c r="K183" s="3">
        <f>'DE_VIE Gruppe inkl. MLA und KSC'!K187</f>
        <v>18171</v>
      </c>
      <c r="L183" s="3">
        <f>'DE_VIE Gruppe inkl. MLA und KSC'!L187</f>
        <v>15547</v>
      </c>
      <c r="M183" s="3">
        <f>'DE_VIE Gruppe inkl. MLA und KSC'!M187</f>
        <v>16719</v>
      </c>
      <c r="N183" s="5">
        <f>'DE_VIE Gruppe inkl. MLA und KSC'!N187</f>
        <v>260.78981441519204</v>
      </c>
      <c r="O183" s="3">
        <f>'DE_VIE Gruppe inkl. MLA und KSC'!O187</f>
        <v>166515</v>
      </c>
      <c r="P183" s="5">
        <f>'DE_VIE Gruppe inkl. MLA und KSC'!P187</f>
        <v>72.885843326584649</v>
      </c>
    </row>
    <row r="184" spans="1:16" x14ac:dyDescent="0.25">
      <c r="A184" s="2" t="s">
        <v>46</v>
      </c>
      <c r="B184" s="3">
        <f>'DE_VIE Gruppe inkl. MLA und KSC'!B188</f>
        <v>0</v>
      </c>
      <c r="C184" s="3">
        <f>'DE_VIE Gruppe inkl. MLA und KSC'!C188</f>
        <v>0</v>
      </c>
      <c r="D184" s="3">
        <f>'DE_VIE Gruppe inkl. MLA und KSC'!D188</f>
        <v>0</v>
      </c>
      <c r="E184" s="3">
        <f>'DE_VIE Gruppe inkl. MLA und KSC'!E188</f>
        <v>0</v>
      </c>
      <c r="F184" s="3">
        <f>'DE_VIE Gruppe inkl. MLA und KSC'!F188</f>
        <v>0</v>
      </c>
      <c r="G184" s="3">
        <f>'DE_VIE Gruppe inkl. MLA und KSC'!G188</f>
        <v>0</v>
      </c>
      <c r="H184" s="3">
        <f>'DE_VIE Gruppe inkl. MLA und KSC'!H188</f>
        <v>0</v>
      </c>
      <c r="I184" s="3">
        <f>'DE_VIE Gruppe inkl. MLA und KSC'!I188</f>
        <v>0</v>
      </c>
      <c r="J184" s="3">
        <f>'DE_VIE Gruppe inkl. MLA und KSC'!J188</f>
        <v>0</v>
      </c>
      <c r="K184" s="3">
        <f>'DE_VIE Gruppe inkl. MLA und KSC'!K188</f>
        <v>0</v>
      </c>
      <c r="L184" s="3">
        <f>'DE_VIE Gruppe inkl. MLA und KSC'!L188</f>
        <v>0</v>
      </c>
      <c r="M184" s="3">
        <f>'DE_VIE Gruppe inkl. MLA und KSC'!M188</f>
        <v>0</v>
      </c>
      <c r="N184" s="5"/>
      <c r="O184" s="3">
        <f>'DE_VIE Gruppe inkl. MLA und KSC'!O188</f>
        <v>0</v>
      </c>
      <c r="P184" s="5"/>
    </row>
    <row r="185" spans="1:16" x14ac:dyDescent="0.25">
      <c r="A185" s="2" t="s">
        <v>47</v>
      </c>
      <c r="B185" s="3">
        <f>'DE_VIE Gruppe inkl. MLA und KSC'!B189</f>
        <v>38</v>
      </c>
      <c r="C185" s="3">
        <f>'DE_VIE Gruppe inkl. MLA und KSC'!C189</f>
        <v>16</v>
      </c>
      <c r="D185" s="3">
        <f>'DE_VIE Gruppe inkl. MLA und KSC'!D189</f>
        <v>18</v>
      </c>
      <c r="E185" s="3">
        <f>'DE_VIE Gruppe inkl. MLA und KSC'!E189</f>
        <v>30</v>
      </c>
      <c r="F185" s="3">
        <f>'DE_VIE Gruppe inkl. MLA und KSC'!F189</f>
        <v>48</v>
      </c>
      <c r="G185" s="3">
        <f>'DE_VIE Gruppe inkl. MLA und KSC'!G189</f>
        <v>114</v>
      </c>
      <c r="H185" s="3">
        <f>'DE_VIE Gruppe inkl. MLA und KSC'!H189</f>
        <v>232</v>
      </c>
      <c r="I185" s="3">
        <f>'DE_VIE Gruppe inkl. MLA und KSC'!I189</f>
        <v>256</v>
      </c>
      <c r="J185" s="3">
        <f>'DE_VIE Gruppe inkl. MLA und KSC'!J189</f>
        <v>220</v>
      </c>
      <c r="K185" s="3">
        <f>'DE_VIE Gruppe inkl. MLA und KSC'!K189</f>
        <v>174</v>
      </c>
      <c r="L185" s="3">
        <f>'DE_VIE Gruppe inkl. MLA und KSC'!L189</f>
        <v>174</v>
      </c>
      <c r="M185" s="3">
        <f>'DE_VIE Gruppe inkl. MLA und KSC'!M189</f>
        <v>200</v>
      </c>
      <c r="N185" s="5">
        <f>'DE_VIE Gruppe inkl. MLA und KSC'!N189</f>
        <v>194.11764705882354</v>
      </c>
      <c r="O185" s="3">
        <f>'DE_VIE Gruppe inkl. MLA und KSC'!O189</f>
        <v>1520</v>
      </c>
      <c r="P185" s="5">
        <f>'DE_VIE Gruppe inkl. MLA und KSC'!P189</f>
        <v>2.2192333557498278</v>
      </c>
    </row>
    <row r="186" spans="1:16" x14ac:dyDescent="0.25">
      <c r="A186" s="2" t="s">
        <v>48</v>
      </c>
      <c r="B186" s="6">
        <f>'DE_VIE Gruppe inkl. MLA und KSC'!B190</f>
        <v>0</v>
      </c>
      <c r="C186" s="6">
        <f>'DE_VIE Gruppe inkl. MLA und KSC'!C190</f>
        <v>0</v>
      </c>
      <c r="D186" s="6">
        <f>'DE_VIE Gruppe inkl. MLA und KSC'!D190</f>
        <v>0</v>
      </c>
      <c r="E186" s="6">
        <f>'DE_VIE Gruppe inkl. MLA und KSC'!E190</f>
        <v>0</v>
      </c>
      <c r="F186" s="6">
        <f>'DE_VIE Gruppe inkl. MLA und KSC'!F190</f>
        <v>0</v>
      </c>
      <c r="G186" s="6">
        <f>'DE_VIE Gruppe inkl. MLA und KSC'!G190</f>
        <v>0</v>
      </c>
      <c r="H186" s="6">
        <f>'DE_VIE Gruppe inkl. MLA und KSC'!H190</f>
        <v>0</v>
      </c>
      <c r="I186" s="6">
        <f>'DE_VIE Gruppe inkl. MLA und KSC'!I190</f>
        <v>0</v>
      </c>
      <c r="J186" s="6">
        <f>'DE_VIE Gruppe inkl. MLA und KSC'!J190</f>
        <v>0</v>
      </c>
      <c r="K186" s="6">
        <f>'DE_VIE Gruppe inkl. MLA und KSC'!K190</f>
        <v>0</v>
      </c>
      <c r="L186" s="6">
        <f>'DE_VIE Gruppe inkl. MLA und KSC'!L190</f>
        <v>0</v>
      </c>
      <c r="M186" s="6">
        <f>'DE_VIE Gruppe inkl. MLA und KSC'!M190</f>
        <v>0</v>
      </c>
      <c r="N186" s="5"/>
      <c r="O186" s="6">
        <f>'DE_VIE Gruppe inkl. MLA und KSC'!O190</f>
        <v>0</v>
      </c>
      <c r="P186" s="5">
        <f>'DE_VIE Gruppe inkl. MLA und KSC'!P190</f>
        <v>-100</v>
      </c>
    </row>
    <row r="187" spans="1:16" x14ac:dyDescent="0.25">
      <c r="A187" s="32" t="s">
        <v>51</v>
      </c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</row>
    <row r="188" spans="1:16" x14ac:dyDescent="0.25">
      <c r="A188" s="2" t="s">
        <v>44</v>
      </c>
      <c r="B188" s="3">
        <f>'DE_VIE Gruppe inkl. MLA und KSC'!B192</f>
        <v>240116</v>
      </c>
      <c r="C188" s="3">
        <f>'DE_VIE Gruppe inkl. MLA und KSC'!C192</f>
        <v>188101</v>
      </c>
      <c r="D188" s="3">
        <f>'DE_VIE Gruppe inkl. MLA und KSC'!D192</f>
        <v>249129</v>
      </c>
      <c r="E188" s="3">
        <f>'DE_VIE Gruppe inkl. MLA und KSC'!E192</f>
        <v>310807</v>
      </c>
      <c r="F188" s="3">
        <f>'DE_VIE Gruppe inkl. MLA und KSC'!F192</f>
        <v>479198</v>
      </c>
      <c r="G188" s="3">
        <f>'DE_VIE Gruppe inkl. MLA und KSC'!G192</f>
        <v>926292</v>
      </c>
      <c r="H188" s="3">
        <f>'DE_VIE Gruppe inkl. MLA und KSC'!H192</f>
        <v>1817201</v>
      </c>
      <c r="I188" s="3">
        <f>'DE_VIE Gruppe inkl. MLA und KSC'!I192</f>
        <v>2223791</v>
      </c>
      <c r="J188" s="3">
        <f>'DE_VIE Gruppe inkl. MLA und KSC'!J192</f>
        <v>2017555</v>
      </c>
      <c r="K188" s="3">
        <f>'DE_VIE Gruppe inkl. MLA und KSC'!K192</f>
        <v>2019752</v>
      </c>
      <c r="L188" s="3">
        <f>'DE_VIE Gruppe inkl. MLA und KSC'!L192</f>
        <v>1447575</v>
      </c>
      <c r="M188" s="3">
        <f>'DE_VIE Gruppe inkl. MLA und KSC'!M192</f>
        <v>1192856</v>
      </c>
      <c r="N188" s="5">
        <f>'DE_VIE Gruppe inkl. MLA und KSC'!N192</f>
        <v>329.16825570434548</v>
      </c>
      <c r="O188" s="3">
        <f>'DE_VIE Gruppe inkl. MLA und KSC'!O192</f>
        <v>13112373</v>
      </c>
      <c r="P188" s="5">
        <f>'DE_VIE Gruppe inkl. MLA und KSC'!P192</f>
        <v>35.775170086905227</v>
      </c>
    </row>
    <row r="189" spans="1:16" x14ac:dyDescent="0.25">
      <c r="A189" s="2" t="s">
        <v>45</v>
      </c>
      <c r="B189" s="3">
        <f>'DE_VIE Gruppe inkl. MLA und KSC'!B193</f>
        <v>189977</v>
      </c>
      <c r="C189" s="3">
        <f>'DE_VIE Gruppe inkl. MLA und KSC'!C193</f>
        <v>151366</v>
      </c>
      <c r="D189" s="3">
        <f>'DE_VIE Gruppe inkl. MLA und KSC'!D193</f>
        <v>189268</v>
      </c>
      <c r="E189" s="3">
        <f>'DE_VIE Gruppe inkl. MLA und KSC'!E193</f>
        <v>219288</v>
      </c>
      <c r="F189" s="3">
        <f>'DE_VIE Gruppe inkl. MLA und KSC'!F193</f>
        <v>333227</v>
      </c>
      <c r="G189" s="3">
        <f>'DE_VIE Gruppe inkl. MLA und KSC'!G193</f>
        <v>733985</v>
      </c>
      <c r="H189" s="3">
        <f>'DE_VIE Gruppe inkl. MLA und KSC'!H193</f>
        <v>1443773</v>
      </c>
      <c r="I189" s="3">
        <f>'DE_VIE Gruppe inkl. MLA und KSC'!I193</f>
        <v>1757268</v>
      </c>
      <c r="J189" s="3">
        <f>'DE_VIE Gruppe inkl. MLA und KSC'!J193</f>
        <v>1666244</v>
      </c>
      <c r="K189" s="3">
        <f>'DE_VIE Gruppe inkl. MLA und KSC'!K193</f>
        <v>1675958</v>
      </c>
      <c r="L189" s="3">
        <f>'DE_VIE Gruppe inkl. MLA und KSC'!L193</f>
        <v>1209785</v>
      </c>
      <c r="M189" s="3">
        <f>'DE_VIE Gruppe inkl. MLA und KSC'!M193</f>
        <v>982172</v>
      </c>
      <c r="N189" s="5">
        <f>'DE_VIE Gruppe inkl. MLA und KSC'!N193</f>
        <v>339.72797156147732</v>
      </c>
      <c r="O189" s="3">
        <f>'DE_VIE Gruppe inkl. MLA und KSC'!O193</f>
        <v>10552311</v>
      </c>
      <c r="P189" s="5">
        <f>'DE_VIE Gruppe inkl. MLA und KSC'!P193</f>
        <v>29.762418310619832</v>
      </c>
    </row>
    <row r="190" spans="1:16" x14ac:dyDescent="0.25">
      <c r="A190" s="2" t="s">
        <v>46</v>
      </c>
      <c r="B190" s="3">
        <f>'DE_VIE Gruppe inkl. MLA und KSC'!B194</f>
        <v>47520</v>
      </c>
      <c r="C190" s="3">
        <f>'DE_VIE Gruppe inkl. MLA und KSC'!C194</f>
        <v>35146</v>
      </c>
      <c r="D190" s="3">
        <f>'DE_VIE Gruppe inkl. MLA und KSC'!D194</f>
        <v>57142</v>
      </c>
      <c r="E190" s="3">
        <f>'DE_VIE Gruppe inkl. MLA und KSC'!E194</f>
        <v>89642</v>
      </c>
      <c r="F190" s="3">
        <f>'DE_VIE Gruppe inkl. MLA und KSC'!F194</f>
        <v>143762</v>
      </c>
      <c r="G190" s="3">
        <f>'DE_VIE Gruppe inkl. MLA und KSC'!G194</f>
        <v>188540</v>
      </c>
      <c r="H190" s="3">
        <f>'DE_VIE Gruppe inkl. MLA und KSC'!H194</f>
        <v>367628</v>
      </c>
      <c r="I190" s="3">
        <f>'DE_VIE Gruppe inkl. MLA und KSC'!I194</f>
        <v>461608</v>
      </c>
      <c r="J190" s="3">
        <f>'DE_VIE Gruppe inkl. MLA und KSC'!J194</f>
        <v>347130</v>
      </c>
      <c r="K190" s="3">
        <f>'DE_VIE Gruppe inkl. MLA und KSC'!K194</f>
        <v>340660</v>
      </c>
      <c r="L190" s="3">
        <f>'DE_VIE Gruppe inkl. MLA und KSC'!L194</f>
        <v>234576</v>
      </c>
      <c r="M190" s="3">
        <f>'DE_VIE Gruppe inkl. MLA und KSC'!M194</f>
        <v>206456</v>
      </c>
      <c r="N190" s="5">
        <f>'DE_VIE Gruppe inkl. MLA und KSC'!N194</f>
        <v>298.24080861077891</v>
      </c>
      <c r="O190" s="3">
        <f>'DE_VIE Gruppe inkl. MLA und KSC'!O194</f>
        <v>2519810</v>
      </c>
      <c r="P190" s="5">
        <f>'DE_VIE Gruppe inkl. MLA und KSC'!P194</f>
        <v>67.006448790768886</v>
      </c>
    </row>
    <row r="191" spans="1:16" x14ac:dyDescent="0.25">
      <c r="A191" s="2" t="s">
        <v>47</v>
      </c>
      <c r="B191" s="3">
        <f>'DE_VIE Gruppe inkl. MLA und KSC'!B195</f>
        <v>4392</v>
      </c>
      <c r="C191" s="3">
        <f>'DE_VIE Gruppe inkl. MLA und KSC'!C195</f>
        <v>3265</v>
      </c>
      <c r="D191" s="3">
        <f>'DE_VIE Gruppe inkl. MLA und KSC'!D195</f>
        <v>4396</v>
      </c>
      <c r="E191" s="3">
        <f>'DE_VIE Gruppe inkl. MLA und KSC'!E195</f>
        <v>5712</v>
      </c>
      <c r="F191" s="3">
        <f>'DE_VIE Gruppe inkl. MLA und KSC'!F195</f>
        <v>6697</v>
      </c>
      <c r="G191" s="3">
        <f>'DE_VIE Gruppe inkl. MLA und KSC'!G195</f>
        <v>10319</v>
      </c>
      <c r="H191" s="3">
        <f>'DE_VIE Gruppe inkl. MLA und KSC'!H195</f>
        <v>17212</v>
      </c>
      <c r="I191" s="3">
        <f>'DE_VIE Gruppe inkl. MLA und KSC'!I195</f>
        <v>19322</v>
      </c>
      <c r="J191" s="3">
        <f>'DE_VIE Gruppe inkl. MLA und KSC'!J195</f>
        <v>18308</v>
      </c>
      <c r="K191" s="3">
        <f>'DE_VIE Gruppe inkl. MLA und KSC'!K195</f>
        <v>18215</v>
      </c>
      <c r="L191" s="3">
        <f>'DE_VIE Gruppe inkl. MLA und KSC'!L195</f>
        <v>15189</v>
      </c>
      <c r="M191" s="3">
        <f>'DE_VIE Gruppe inkl. MLA und KSC'!M195</f>
        <v>14576</v>
      </c>
      <c r="N191" s="5">
        <f>'DE_VIE Gruppe inkl. MLA und KSC'!N195</f>
        <v>196.74267100977198</v>
      </c>
      <c r="O191" s="3">
        <f>'DE_VIE Gruppe inkl. MLA und KSC'!O195</f>
        <v>137603</v>
      </c>
      <c r="P191" s="5">
        <f>'DE_VIE Gruppe inkl. MLA und KSC'!P195</f>
        <v>18.267453953192557</v>
      </c>
    </row>
    <row r="192" spans="1:16" x14ac:dyDescent="0.25">
      <c r="A192" s="2" t="s">
        <v>48</v>
      </c>
      <c r="B192" s="6">
        <f>'DE_VIE Gruppe inkl. MLA und KSC'!B196</f>
        <v>20810200.170000002</v>
      </c>
      <c r="C192" s="6">
        <f>'DE_VIE Gruppe inkl. MLA und KSC'!C196</f>
        <v>19784315.52</v>
      </c>
      <c r="D192" s="6">
        <f>'DE_VIE Gruppe inkl. MLA und KSC'!D196</f>
        <v>22972169</v>
      </c>
      <c r="E192" s="6">
        <f>'DE_VIE Gruppe inkl. MLA und KSC'!E196</f>
        <v>22885594.57</v>
      </c>
      <c r="F192" s="6">
        <f>'DE_VIE Gruppe inkl. MLA und KSC'!F196</f>
        <v>23022431.149999999</v>
      </c>
      <c r="G192" s="6">
        <f>'DE_VIE Gruppe inkl. MLA und KSC'!G196</f>
        <v>22677663.93</v>
      </c>
      <c r="H192" s="6">
        <f>'DE_VIE Gruppe inkl. MLA und KSC'!H196</f>
        <v>22864071.57</v>
      </c>
      <c r="I192" s="6">
        <f>'DE_VIE Gruppe inkl. MLA und KSC'!I196</f>
        <v>21648804.689999998</v>
      </c>
      <c r="J192" s="6">
        <f>'DE_VIE Gruppe inkl. MLA und KSC'!J196</f>
        <v>22594010.009999998</v>
      </c>
      <c r="K192" s="6">
        <f>'DE_VIE Gruppe inkl. MLA und KSC'!K196</f>
        <v>25979036.23</v>
      </c>
      <c r="L192" s="6">
        <f>'DE_VIE Gruppe inkl. MLA und KSC'!L196</f>
        <v>25720035.949999999</v>
      </c>
      <c r="M192" s="6">
        <f>'DE_VIE Gruppe inkl. MLA und KSC'!M196</f>
        <v>25207991.77</v>
      </c>
      <c r="N192" s="5">
        <f>'DE_VIE Gruppe inkl. MLA und KSC'!N196</f>
        <v>20.229474711105588</v>
      </c>
      <c r="O192" s="6">
        <f>'DE_VIE Gruppe inkl. MLA und KSC'!O196</f>
        <v>276166324.55999994</v>
      </c>
      <c r="P192" s="5">
        <f>'DE_VIE Gruppe inkl. MLA und KSC'!P196</f>
        <v>18.18128077660155</v>
      </c>
    </row>
    <row r="193" spans="1:16" x14ac:dyDescent="0.25">
      <c r="A193" s="11" t="s">
        <v>60</v>
      </c>
    </row>
    <row r="195" spans="1:16" x14ac:dyDescent="0.25">
      <c r="B195" s="31">
        <v>2020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</row>
    <row r="196" spans="1:16" s="1" customFormat="1" x14ac:dyDescent="0.25"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7" t="s">
        <v>41</v>
      </c>
      <c r="O196" s="18"/>
      <c r="P196" s="17" t="s">
        <v>41</v>
      </c>
    </row>
    <row r="197" spans="1:16" s="1" customFormat="1" x14ac:dyDescent="0.25">
      <c r="B197" s="17" t="s">
        <v>32</v>
      </c>
      <c r="C197" s="17" t="s">
        <v>33</v>
      </c>
      <c r="D197" s="17" t="s">
        <v>34</v>
      </c>
      <c r="E197" s="17" t="s">
        <v>14</v>
      </c>
      <c r="F197" s="17" t="s">
        <v>35</v>
      </c>
      <c r="G197" s="17" t="s">
        <v>36</v>
      </c>
      <c r="H197" s="17" t="s">
        <v>37</v>
      </c>
      <c r="I197" s="17" t="s">
        <v>15</v>
      </c>
      <c r="J197" s="17" t="s">
        <v>16</v>
      </c>
      <c r="K197" s="17" t="s">
        <v>38</v>
      </c>
      <c r="L197" s="17" t="s">
        <v>18</v>
      </c>
      <c r="M197" s="17" t="s">
        <v>39</v>
      </c>
      <c r="N197" s="17" t="s">
        <v>42</v>
      </c>
      <c r="O197" s="17" t="s">
        <v>40</v>
      </c>
      <c r="P197" s="17" t="s">
        <v>43</v>
      </c>
    </row>
    <row r="198" spans="1:16" x14ac:dyDescent="0.25">
      <c r="A198" s="32" t="s">
        <v>31</v>
      </c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</row>
    <row r="199" spans="1:16" x14ac:dyDescent="0.25">
      <c r="A199" s="2" t="s">
        <v>44</v>
      </c>
      <c r="B199" s="3">
        <f>'DE_VIE Gruppe inkl. MLA und KSC'!B203</f>
        <v>2093673</v>
      </c>
      <c r="C199" s="3">
        <f>'DE_VIE Gruppe inkl. MLA und KSC'!C203</f>
        <v>2017461</v>
      </c>
      <c r="D199" s="3">
        <f>'DE_VIE Gruppe inkl. MLA und KSC'!D203</f>
        <v>808454</v>
      </c>
      <c r="E199" s="3">
        <f>'DE_VIE Gruppe inkl. MLA und KSC'!E203</f>
        <v>12632</v>
      </c>
      <c r="F199" s="3">
        <f>'DE_VIE Gruppe inkl. MLA und KSC'!F203</f>
        <v>20202</v>
      </c>
      <c r="G199" s="3">
        <f>'DE_VIE Gruppe inkl. MLA und KSC'!G203</f>
        <v>138124</v>
      </c>
      <c r="H199" s="3">
        <f>'DE_VIE Gruppe inkl. MLA und KSC'!H203</f>
        <v>576370</v>
      </c>
      <c r="I199" s="3">
        <f>'DE_VIE Gruppe inkl. MLA und KSC'!I203</f>
        <v>797716</v>
      </c>
      <c r="J199" s="3">
        <f>'DE_VIE Gruppe inkl. MLA und KSC'!J203</f>
        <v>562247</v>
      </c>
      <c r="K199" s="3">
        <f>'DE_VIE Gruppe inkl. MLA und KSC'!K203</f>
        <v>378107</v>
      </c>
      <c r="L199" s="3">
        <f>'DE_VIE Gruppe inkl. MLA und KSC'!L203</f>
        <v>181115</v>
      </c>
      <c r="M199" s="3">
        <f>'DE_VIE Gruppe inkl. MLA und KSC'!M203</f>
        <v>226837</v>
      </c>
      <c r="N199" s="5">
        <f>'DE_VIE Gruppe inkl. MLA und KSC'!N203</f>
        <v>-90.804544116800528</v>
      </c>
      <c r="O199" s="3">
        <f>SUM(B199:M199)</f>
        <v>7812938</v>
      </c>
      <c r="P199" s="5">
        <f>'DE_VIE Gruppe inkl. MLA und KSC'!P203</f>
        <v>-75.324075034736225</v>
      </c>
    </row>
    <row r="200" spans="1:16" x14ac:dyDescent="0.25">
      <c r="A200" s="2" t="s">
        <v>45</v>
      </c>
      <c r="B200" s="3">
        <f>'DE_VIE Gruppe inkl. MLA und KSC'!B204</f>
        <v>1663642</v>
      </c>
      <c r="C200" s="3">
        <f>'DE_VIE Gruppe inkl. MLA und KSC'!C204</f>
        <v>1631827</v>
      </c>
      <c r="D200" s="3">
        <f>'DE_VIE Gruppe inkl. MLA und KSC'!D204</f>
        <v>656558</v>
      </c>
      <c r="E200" s="3">
        <f>'DE_VIE Gruppe inkl. MLA und KSC'!E204</f>
        <v>12263</v>
      </c>
      <c r="F200" s="3">
        <f>'DE_VIE Gruppe inkl. MLA und KSC'!F204</f>
        <v>19531</v>
      </c>
      <c r="G200" s="3">
        <f>'DE_VIE Gruppe inkl. MLA und KSC'!G204</f>
        <v>120802</v>
      </c>
      <c r="H200" s="3">
        <f>'DE_VIE Gruppe inkl. MLA und KSC'!H204</f>
        <v>486402</v>
      </c>
      <c r="I200" s="3">
        <f>'DE_VIE Gruppe inkl. MLA und KSC'!I204</f>
        <v>663369</v>
      </c>
      <c r="J200" s="3">
        <f>'DE_VIE Gruppe inkl. MLA und KSC'!J204</f>
        <v>453282</v>
      </c>
      <c r="K200" s="3">
        <f>'DE_VIE Gruppe inkl. MLA und KSC'!K204</f>
        <v>279870</v>
      </c>
      <c r="L200" s="3">
        <f>'DE_VIE Gruppe inkl. MLA und KSC'!L204</f>
        <v>138670</v>
      </c>
      <c r="M200" s="3">
        <f>'DE_VIE Gruppe inkl. MLA und KSC'!M204</f>
        <v>172664</v>
      </c>
      <c r="N200" s="5">
        <f>'DE_VIE Gruppe inkl. MLA und KSC'!N204</f>
        <v>-91.379812173524073</v>
      </c>
      <c r="O200" s="3">
        <f t="shared" ref="O200:O203" si="0">SUM(B200:M200)</f>
        <v>6298880</v>
      </c>
      <c r="P200" s="5">
        <f>'DE_VIE Gruppe inkl. MLA und KSC'!P204</f>
        <v>-74.098205406090017</v>
      </c>
    </row>
    <row r="201" spans="1:16" x14ac:dyDescent="0.25">
      <c r="A201" s="2" t="s">
        <v>46</v>
      </c>
      <c r="B201" s="3">
        <f>'DE_VIE Gruppe inkl. MLA und KSC'!B205</f>
        <v>426678</v>
      </c>
      <c r="C201" s="3">
        <f>'DE_VIE Gruppe inkl. MLA und KSC'!C205</f>
        <v>384614</v>
      </c>
      <c r="D201" s="3">
        <f>'DE_VIE Gruppe inkl. MLA und KSC'!D205</f>
        <v>150494</v>
      </c>
      <c r="E201" s="3">
        <f>'DE_VIE Gruppe inkl. MLA und KSC'!E205</f>
        <v>324</v>
      </c>
      <c r="F201" s="3">
        <f>'DE_VIE Gruppe inkl. MLA und KSC'!F205</f>
        <v>472</v>
      </c>
      <c r="G201" s="3">
        <f>'DE_VIE Gruppe inkl. MLA und KSC'!G205</f>
        <v>17296</v>
      </c>
      <c r="H201" s="3">
        <f>'DE_VIE Gruppe inkl. MLA und KSC'!H205</f>
        <v>89412</v>
      </c>
      <c r="I201" s="3">
        <f>'DE_VIE Gruppe inkl. MLA und KSC'!I205</f>
        <v>133098</v>
      </c>
      <c r="J201" s="3">
        <f>'DE_VIE Gruppe inkl. MLA und KSC'!J205</f>
        <v>107294</v>
      </c>
      <c r="K201" s="3">
        <f>'DE_VIE Gruppe inkl. MLA und KSC'!K205</f>
        <v>96188</v>
      </c>
      <c r="L201" s="3">
        <f>'DE_VIE Gruppe inkl. MLA und KSC'!L205</f>
        <v>40612</v>
      </c>
      <c r="M201" s="3">
        <f>'DE_VIE Gruppe inkl. MLA und KSC'!M205</f>
        <v>51464</v>
      </c>
      <c r="N201" s="5">
        <f>'DE_VIE Gruppe inkl. MLA und KSC'!N205</f>
        <v>-88.739716436198151</v>
      </c>
      <c r="O201" s="3">
        <f t="shared" si="0"/>
        <v>1497946</v>
      </c>
      <c r="P201" s="5">
        <f>'DE_VIE Gruppe inkl. MLA und KSC'!P205</f>
        <v>-79.16586461162548</v>
      </c>
    </row>
    <row r="202" spans="1:16" x14ac:dyDescent="0.25">
      <c r="A202" s="2" t="s">
        <v>47</v>
      </c>
      <c r="B202" s="3">
        <f>'DE_VIE Gruppe inkl. MLA und KSC'!B206</f>
        <v>19507</v>
      </c>
      <c r="C202" s="3">
        <f>'DE_VIE Gruppe inkl. MLA und KSC'!C206</f>
        <v>18627</v>
      </c>
      <c r="D202" s="3">
        <f>'DE_VIE Gruppe inkl. MLA und KSC'!D206</f>
        <v>10479</v>
      </c>
      <c r="E202" s="3">
        <f>'DE_VIE Gruppe inkl. MLA und KSC'!E206</f>
        <v>960</v>
      </c>
      <c r="F202" s="3">
        <f>'DE_VIE Gruppe inkl. MLA und KSC'!F206</f>
        <v>1067</v>
      </c>
      <c r="G202" s="3">
        <f>'DE_VIE Gruppe inkl. MLA und KSC'!G206</f>
        <v>2453</v>
      </c>
      <c r="H202" s="3">
        <f>'DE_VIE Gruppe inkl. MLA und KSC'!H206</f>
        <v>7648</v>
      </c>
      <c r="I202" s="3">
        <f>'DE_VIE Gruppe inkl. MLA und KSC'!I206</f>
        <v>10494</v>
      </c>
      <c r="J202" s="3">
        <f>'DE_VIE Gruppe inkl. MLA und KSC'!J206</f>
        <v>9335</v>
      </c>
      <c r="K202" s="3">
        <f>'DE_VIE Gruppe inkl. MLA und KSC'!K206</f>
        <v>6986</v>
      </c>
      <c r="L202" s="3">
        <f>'DE_VIE Gruppe inkl. MLA und KSC'!L206</f>
        <v>4247</v>
      </c>
      <c r="M202" s="3">
        <f>'DE_VIE Gruppe inkl. MLA und KSC'!M206</f>
        <v>4077</v>
      </c>
      <c r="N202" s="5">
        <f>'DE_VIE Gruppe inkl. MLA und KSC'!N206</f>
        <v>-80.271944256266337</v>
      </c>
      <c r="O202" s="3">
        <f t="shared" si="0"/>
        <v>95880</v>
      </c>
      <c r="P202" s="5">
        <f>'DE_VIE Gruppe inkl. MLA und KSC'!P206</f>
        <v>-64.063237906762311</v>
      </c>
    </row>
    <row r="203" spans="1:16" x14ac:dyDescent="0.25">
      <c r="A203" s="2" t="s">
        <v>48</v>
      </c>
      <c r="B203" s="6">
        <f>'DE_VIE Gruppe inkl. MLA und KSC'!B207</f>
        <v>20356489.949999999</v>
      </c>
      <c r="C203" s="6">
        <f>'DE_VIE Gruppe inkl. MLA und KSC'!C207</f>
        <v>20824035</v>
      </c>
      <c r="D203" s="6">
        <f>'DE_VIE Gruppe inkl. MLA und KSC'!D207</f>
        <v>22143747</v>
      </c>
      <c r="E203" s="6">
        <f>'DE_VIE Gruppe inkl. MLA und KSC'!E207</f>
        <v>14538631.26</v>
      </c>
      <c r="F203" s="6">
        <f>'DE_VIE Gruppe inkl. MLA und KSC'!F207</f>
        <v>15545000</v>
      </c>
      <c r="G203" s="6">
        <f>'DE_VIE Gruppe inkl. MLA und KSC'!G207</f>
        <v>14422685</v>
      </c>
      <c r="H203" s="6">
        <f>'DE_VIE Gruppe inkl. MLA und KSC'!H207</f>
        <v>15846510.439999999</v>
      </c>
      <c r="I203" s="6">
        <f>'DE_VIE Gruppe inkl. MLA und KSC'!I207</f>
        <v>16048856.9</v>
      </c>
      <c r="J203" s="6">
        <f>'DE_VIE Gruppe inkl. MLA und KSC'!J207</f>
        <v>18152517</v>
      </c>
      <c r="K203" s="6">
        <f>'DE_VIE Gruppe inkl. MLA und KSC'!K207</f>
        <v>19536989</v>
      </c>
      <c r="L203" s="6">
        <f>'DE_VIE Gruppe inkl. MLA und KSC'!L207</f>
        <v>20805034</v>
      </c>
      <c r="M203" s="6">
        <f>'DE_VIE Gruppe inkl. MLA und KSC'!M207</f>
        <v>19667495.670000002</v>
      </c>
      <c r="N203" s="5">
        <f>'DE_VIE Gruppe inkl. MLA und KSC'!N207</f>
        <v>-13.48544226881565</v>
      </c>
      <c r="O203" s="6">
        <f t="shared" si="0"/>
        <v>217887991.22000003</v>
      </c>
      <c r="P203" s="5">
        <f>'DE_VIE Gruppe inkl. MLA und KSC'!P207</f>
        <v>-23.226443211322724</v>
      </c>
    </row>
    <row r="204" spans="1:16" x14ac:dyDescent="0.25">
      <c r="A204" s="32" t="s">
        <v>49</v>
      </c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</row>
    <row r="205" spans="1:16" x14ac:dyDescent="0.25">
      <c r="A205" s="2" t="s">
        <v>44</v>
      </c>
      <c r="B205" s="3">
        <f>'DE_VIE Gruppe inkl. MLA und KSC'!B209</f>
        <v>418096</v>
      </c>
      <c r="C205" s="3">
        <f>'DE_VIE Gruppe inkl. MLA und KSC'!C209</f>
        <v>421567</v>
      </c>
      <c r="D205" s="3">
        <f>'DE_VIE Gruppe inkl. MLA und KSC'!D209</f>
        <v>169388</v>
      </c>
      <c r="E205" s="3">
        <f>'DE_VIE Gruppe inkl. MLA und KSC'!E209</f>
        <v>2370</v>
      </c>
      <c r="F205" s="3">
        <f>'DE_VIE Gruppe inkl. MLA und KSC'!F209</f>
        <v>3081</v>
      </c>
      <c r="G205" s="3">
        <f>'DE_VIE Gruppe inkl. MLA und KSC'!G209</f>
        <v>3348</v>
      </c>
      <c r="H205" s="3">
        <f>'DE_VIE Gruppe inkl. MLA und KSC'!H209</f>
        <v>152818</v>
      </c>
      <c r="I205" s="3">
        <f>'DE_VIE Gruppe inkl. MLA und KSC'!I209</f>
        <v>252022</v>
      </c>
      <c r="J205" s="3">
        <f>'DE_VIE Gruppe inkl. MLA und KSC'!J209</f>
        <v>128664</v>
      </c>
      <c r="K205" s="3">
        <f>'DE_VIE Gruppe inkl. MLA und KSC'!K209</f>
        <v>110346</v>
      </c>
      <c r="L205" s="3">
        <f>'DE_VIE Gruppe inkl. MLA und KSC'!L209</f>
        <v>39875</v>
      </c>
      <c r="M205" s="3">
        <f>'DE_VIE Gruppe inkl. MLA und KSC'!M209</f>
        <v>46475</v>
      </c>
      <c r="N205" s="5">
        <f>'DE_VIE Gruppe inkl. MLA und KSC'!N209</f>
        <v>-90.263120955188356</v>
      </c>
      <c r="O205" s="3">
        <f t="shared" ref="O205:O215" si="1">SUM(B205:M205)</f>
        <v>1748050</v>
      </c>
      <c r="P205" s="5">
        <f>'DE_VIE Gruppe inkl. MLA und KSC'!P209</f>
        <v>-76.087812670607136</v>
      </c>
    </row>
    <row r="206" spans="1:16" x14ac:dyDescent="0.25">
      <c r="A206" s="2" t="s">
        <v>45</v>
      </c>
      <c r="B206" s="3">
        <f>'DE_VIE Gruppe inkl. MLA und KSC'!B210</f>
        <v>413648</v>
      </c>
      <c r="C206" s="3">
        <f>'DE_VIE Gruppe inkl. MLA und KSC'!C210</f>
        <v>419715</v>
      </c>
      <c r="D206" s="3">
        <f>'DE_VIE Gruppe inkl. MLA und KSC'!D210</f>
        <v>168196</v>
      </c>
      <c r="E206" s="3">
        <f>'DE_VIE Gruppe inkl. MLA und KSC'!E210</f>
        <v>2318</v>
      </c>
      <c r="F206" s="3">
        <f>'DE_VIE Gruppe inkl. MLA und KSC'!F210</f>
        <v>3081</v>
      </c>
      <c r="G206" s="3">
        <f>'DE_VIE Gruppe inkl. MLA und KSC'!G210</f>
        <v>3348</v>
      </c>
      <c r="H206" s="3">
        <f>'DE_VIE Gruppe inkl. MLA und KSC'!H210</f>
        <v>151915</v>
      </c>
      <c r="I206" s="3">
        <f>'DE_VIE Gruppe inkl. MLA und KSC'!I210</f>
        <v>250844</v>
      </c>
      <c r="J206" s="3">
        <f>'DE_VIE Gruppe inkl. MLA und KSC'!J210</f>
        <v>128093</v>
      </c>
      <c r="K206" s="3">
        <f>'DE_VIE Gruppe inkl. MLA und KSC'!K210</f>
        <v>110072</v>
      </c>
      <c r="L206" s="3">
        <f>'DE_VIE Gruppe inkl. MLA und KSC'!L210</f>
        <v>39538</v>
      </c>
      <c r="M206" s="3">
        <f>'DE_VIE Gruppe inkl. MLA und KSC'!M210</f>
        <v>46061</v>
      </c>
      <c r="N206" s="5">
        <f>'DE_VIE Gruppe inkl. MLA und KSC'!N210</f>
        <v>-90.245178287415797</v>
      </c>
      <c r="O206" s="3">
        <f t="shared" si="1"/>
        <v>1736829</v>
      </c>
      <c r="P206" s="5">
        <f>'DE_VIE Gruppe inkl. MLA und KSC'!P210</f>
        <v>-76.084150768129604</v>
      </c>
    </row>
    <row r="207" spans="1:16" x14ac:dyDescent="0.25">
      <c r="A207" s="2" t="s">
        <v>46</v>
      </c>
      <c r="B207" s="3">
        <f>'DE_VIE Gruppe inkl. MLA und KSC'!B211</f>
        <v>4446</v>
      </c>
      <c r="C207" s="3">
        <f>'DE_VIE Gruppe inkl. MLA und KSC'!C211</f>
        <v>1852</v>
      </c>
      <c r="D207" s="3">
        <f>'DE_VIE Gruppe inkl. MLA und KSC'!D211</f>
        <v>1068</v>
      </c>
      <c r="E207" s="3">
        <f>'DE_VIE Gruppe inkl. MLA und KSC'!E211</f>
        <v>0</v>
      </c>
      <c r="F207" s="3">
        <f>'DE_VIE Gruppe inkl. MLA und KSC'!F211</f>
        <v>0</v>
      </c>
      <c r="G207" s="3">
        <f>'DE_VIE Gruppe inkl. MLA und KSC'!G211</f>
        <v>0</v>
      </c>
      <c r="H207" s="3">
        <f>'DE_VIE Gruppe inkl. MLA und KSC'!H211</f>
        <v>840</v>
      </c>
      <c r="I207" s="3">
        <f>'DE_VIE Gruppe inkl. MLA und KSC'!I211</f>
        <v>1178</v>
      </c>
      <c r="J207" s="3">
        <f>'DE_VIE Gruppe inkl. MLA und KSC'!J211</f>
        <v>564</v>
      </c>
      <c r="K207" s="3">
        <f>'DE_VIE Gruppe inkl. MLA und KSC'!K211</f>
        <v>256</v>
      </c>
      <c r="L207" s="3">
        <f>'DE_VIE Gruppe inkl. MLA und KSC'!L211</f>
        <v>282</v>
      </c>
      <c r="M207" s="3">
        <f>'DE_VIE Gruppe inkl. MLA und KSC'!M211</f>
        <v>378</v>
      </c>
      <c r="N207" s="5">
        <f>'DE_VIE Gruppe inkl. MLA und KSC'!N211</f>
        <v>-92.535545023696685</v>
      </c>
      <c r="O207" s="3">
        <f t="shared" si="1"/>
        <v>10864</v>
      </c>
      <c r="P207" s="5">
        <f>'DE_VIE Gruppe inkl. MLA und KSC'!P211</f>
        <v>-77.263404629358334</v>
      </c>
    </row>
    <row r="208" spans="1:16" x14ac:dyDescent="0.25">
      <c r="A208" s="2" t="s">
        <v>47</v>
      </c>
      <c r="B208" s="3">
        <f>'DE_VIE Gruppe inkl. MLA und KSC'!B212</f>
        <v>3404</v>
      </c>
      <c r="C208" s="3">
        <f>'DE_VIE Gruppe inkl. MLA und KSC'!C212</f>
        <v>3196</v>
      </c>
      <c r="D208" s="3">
        <f>'DE_VIE Gruppe inkl. MLA und KSC'!D212</f>
        <v>1867</v>
      </c>
      <c r="E208" s="3">
        <f>'DE_VIE Gruppe inkl. MLA und KSC'!E212</f>
        <v>259</v>
      </c>
      <c r="F208" s="3">
        <f>'DE_VIE Gruppe inkl. MLA und KSC'!F212</f>
        <v>283</v>
      </c>
      <c r="G208" s="3">
        <f>'DE_VIE Gruppe inkl. MLA und KSC'!G212</f>
        <v>280</v>
      </c>
      <c r="H208" s="3">
        <f>'DE_VIE Gruppe inkl. MLA und KSC'!H212</f>
        <v>1577</v>
      </c>
      <c r="I208" s="3">
        <f>'DE_VIE Gruppe inkl. MLA und KSC'!I212</f>
        <v>2676</v>
      </c>
      <c r="J208" s="3">
        <f>'DE_VIE Gruppe inkl. MLA und KSC'!J212</f>
        <v>2135</v>
      </c>
      <c r="K208" s="3">
        <f>'DE_VIE Gruppe inkl. MLA und KSC'!K212</f>
        <v>1622</v>
      </c>
      <c r="L208" s="3">
        <f>'DE_VIE Gruppe inkl. MLA und KSC'!L212</f>
        <v>916</v>
      </c>
      <c r="M208" s="3">
        <f>'DE_VIE Gruppe inkl. MLA und KSC'!M212</f>
        <v>767</v>
      </c>
      <c r="N208" s="5">
        <f>'DE_VIE Gruppe inkl. MLA und KSC'!N212</f>
        <v>-79.314994606256732</v>
      </c>
      <c r="O208" s="3">
        <f t="shared" si="1"/>
        <v>18982</v>
      </c>
      <c r="P208" s="5">
        <f>'DE_VIE Gruppe inkl. MLA und KSC'!P212</f>
        <v>-63.432864573299938</v>
      </c>
    </row>
    <row r="209" spans="1:16" x14ac:dyDescent="0.25">
      <c r="A209" s="2" t="s">
        <v>48</v>
      </c>
      <c r="B209" s="6">
        <f>'DE_VIE Gruppe inkl. MLA und KSC'!B213</f>
        <v>1337267</v>
      </c>
      <c r="C209" s="6">
        <f>'DE_VIE Gruppe inkl. MLA und KSC'!C213</f>
        <v>1396340</v>
      </c>
      <c r="D209" s="6">
        <f>'DE_VIE Gruppe inkl. MLA und KSC'!D213</f>
        <v>1221243</v>
      </c>
      <c r="E209" s="6">
        <f>'DE_VIE Gruppe inkl. MLA und KSC'!E213</f>
        <v>1161896</v>
      </c>
      <c r="F209" s="6">
        <f>'DE_VIE Gruppe inkl. MLA und KSC'!F213</f>
        <v>1396162</v>
      </c>
      <c r="G209" s="6">
        <f>'DE_VIE Gruppe inkl. MLA und KSC'!G213</f>
        <v>1439836</v>
      </c>
      <c r="H209" s="6">
        <f>'DE_VIE Gruppe inkl. MLA und KSC'!H213</f>
        <v>1470560</v>
      </c>
      <c r="I209" s="6">
        <f>'DE_VIE Gruppe inkl. MLA und KSC'!I213</f>
        <v>1198437</v>
      </c>
      <c r="J209" s="6">
        <f>'DE_VIE Gruppe inkl. MLA und KSC'!J213</f>
        <v>1301913</v>
      </c>
      <c r="K209" s="6">
        <f>'DE_VIE Gruppe inkl. MLA und KSC'!K213</f>
        <v>1237949</v>
      </c>
      <c r="L209" s="6">
        <f>'DE_VIE Gruppe inkl. MLA und KSC'!L213</f>
        <v>1326894</v>
      </c>
      <c r="M209" s="6">
        <f>'DE_VIE Gruppe inkl. MLA und KSC'!M213</f>
        <v>1299056</v>
      </c>
      <c r="N209" s="5">
        <f>'DE_VIE Gruppe inkl. MLA und KSC'!N213</f>
        <v>-17.340291975354592</v>
      </c>
      <c r="O209" s="6">
        <f t="shared" si="1"/>
        <v>15787553</v>
      </c>
      <c r="P209" s="5">
        <f>'DE_VIE Gruppe inkl. MLA und KSC'!P213</f>
        <v>-3.8647196792931715</v>
      </c>
    </row>
    <row r="210" spans="1:16" x14ac:dyDescent="0.25">
      <c r="A210" s="32" t="s">
        <v>50</v>
      </c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</row>
    <row r="211" spans="1:16" x14ac:dyDescent="0.25">
      <c r="A211" s="2" t="s">
        <v>44</v>
      </c>
      <c r="B211" s="3">
        <f>'DE_VIE Gruppe inkl. MLA und KSC'!B215</f>
        <v>22649</v>
      </c>
      <c r="C211" s="3">
        <f>'DE_VIE Gruppe inkl. MLA und KSC'!C215</f>
        <v>20818</v>
      </c>
      <c r="D211" s="3">
        <f>'DE_VIE Gruppe inkl. MLA und KSC'!D215</f>
        <v>6420</v>
      </c>
      <c r="E211" s="3">
        <f>'DE_VIE Gruppe inkl. MLA und KSC'!E215</f>
        <v>0</v>
      </c>
      <c r="F211" s="3">
        <f>'DE_VIE Gruppe inkl. MLA und KSC'!F215</f>
        <v>0</v>
      </c>
      <c r="G211" s="3">
        <f>'DE_VIE Gruppe inkl. MLA und KSC'!G215</f>
        <v>621</v>
      </c>
      <c r="H211" s="3">
        <f>'DE_VIE Gruppe inkl. MLA und KSC'!H215</f>
        <v>5424</v>
      </c>
      <c r="I211" s="3">
        <f>'DE_VIE Gruppe inkl. MLA und KSC'!I215</f>
        <v>16311</v>
      </c>
      <c r="J211" s="3">
        <f>'DE_VIE Gruppe inkl. MLA und KSC'!J215</f>
        <v>12367</v>
      </c>
      <c r="K211" s="3">
        <f>'DE_VIE Gruppe inkl. MLA und KSC'!K215</f>
        <v>5591</v>
      </c>
      <c r="L211" s="3">
        <f>'DE_VIE Gruppe inkl. MLA und KSC'!L215</f>
        <v>1593</v>
      </c>
      <c r="M211" s="3">
        <f>'DE_VIE Gruppe inkl. MLA und KSC'!M215</f>
        <v>4634</v>
      </c>
      <c r="N211" s="5">
        <f>'DE_VIE Gruppe inkl. MLA und KSC'!N215</f>
        <v>-81.420151557676107</v>
      </c>
      <c r="O211" s="3">
        <f t="shared" si="1"/>
        <v>96428</v>
      </c>
      <c r="P211" s="5">
        <f>'DE_VIE Gruppe inkl. MLA und KSC'!P215</f>
        <v>-82.635753837842714</v>
      </c>
    </row>
    <row r="212" spans="1:16" x14ac:dyDescent="0.25">
      <c r="A212" s="2" t="s">
        <v>45</v>
      </c>
      <c r="B212" s="3">
        <f>'DE_VIE Gruppe inkl. MLA und KSC'!B216</f>
        <v>22649</v>
      </c>
      <c r="C212" s="3">
        <f>'DE_VIE Gruppe inkl. MLA und KSC'!C216</f>
        <v>20818</v>
      </c>
      <c r="D212" s="3">
        <f>'DE_VIE Gruppe inkl. MLA und KSC'!D216</f>
        <v>6420</v>
      </c>
      <c r="E212" s="3">
        <f>'DE_VIE Gruppe inkl. MLA und KSC'!E216</f>
        <v>0</v>
      </c>
      <c r="F212" s="3">
        <f>'DE_VIE Gruppe inkl. MLA und KSC'!F216</f>
        <v>0</v>
      </c>
      <c r="G212" s="3">
        <f>'DE_VIE Gruppe inkl. MLA und KSC'!G216</f>
        <v>621</v>
      </c>
      <c r="H212" s="3">
        <f>'DE_VIE Gruppe inkl. MLA und KSC'!H216</f>
        <v>5424</v>
      </c>
      <c r="I212" s="3">
        <f>'DE_VIE Gruppe inkl. MLA und KSC'!I216</f>
        <v>16311</v>
      </c>
      <c r="J212" s="3">
        <f>'DE_VIE Gruppe inkl. MLA und KSC'!J216</f>
        <v>12283</v>
      </c>
      <c r="K212" s="3">
        <f>'DE_VIE Gruppe inkl. MLA und KSC'!K216</f>
        <v>5591</v>
      </c>
      <c r="L212" s="3">
        <f>'DE_VIE Gruppe inkl. MLA und KSC'!L216</f>
        <v>1564</v>
      </c>
      <c r="M212" s="3">
        <f>'DE_VIE Gruppe inkl. MLA und KSC'!M216</f>
        <v>4634</v>
      </c>
      <c r="N212" s="5">
        <f>'DE_VIE Gruppe inkl. MLA und KSC'!N216</f>
        <v>-81.420151557676107</v>
      </c>
      <c r="O212" s="3">
        <f t="shared" si="1"/>
        <v>96315</v>
      </c>
      <c r="P212" s="5">
        <f>'DE_VIE Gruppe inkl. MLA und KSC'!P216</f>
        <v>-82.648071947941517</v>
      </c>
    </row>
    <row r="213" spans="1:16" x14ac:dyDescent="0.25">
      <c r="A213" s="2" t="s">
        <v>46</v>
      </c>
      <c r="B213" s="3">
        <f>'DE_VIE Gruppe inkl. MLA und KSC'!B217</f>
        <v>0</v>
      </c>
      <c r="C213" s="3">
        <f>'DE_VIE Gruppe inkl. MLA und KSC'!C217</f>
        <v>0</v>
      </c>
      <c r="D213" s="3">
        <f>'DE_VIE Gruppe inkl. MLA und KSC'!D217</f>
        <v>0</v>
      </c>
      <c r="E213" s="3">
        <f>'DE_VIE Gruppe inkl. MLA und KSC'!E217</f>
        <v>0</v>
      </c>
      <c r="F213" s="3">
        <f>'DE_VIE Gruppe inkl. MLA und KSC'!F217</f>
        <v>0</v>
      </c>
      <c r="G213" s="3">
        <f>'DE_VIE Gruppe inkl. MLA und KSC'!G217</f>
        <v>0</v>
      </c>
      <c r="H213" s="3">
        <f>'DE_VIE Gruppe inkl. MLA und KSC'!H217</f>
        <v>0</v>
      </c>
      <c r="I213" s="3">
        <f>'DE_VIE Gruppe inkl. MLA und KSC'!I217</f>
        <v>0</v>
      </c>
      <c r="J213" s="3">
        <f>'DE_VIE Gruppe inkl. MLA und KSC'!J217</f>
        <v>0</v>
      </c>
      <c r="K213" s="3">
        <f>'DE_VIE Gruppe inkl. MLA und KSC'!K217</f>
        <v>0</v>
      </c>
      <c r="L213" s="3">
        <f>'DE_VIE Gruppe inkl. MLA und KSC'!L217</f>
        <v>0</v>
      </c>
      <c r="M213" s="3">
        <f>'DE_VIE Gruppe inkl. MLA und KSC'!M217</f>
        <v>0</v>
      </c>
      <c r="N213" s="5"/>
      <c r="O213" s="4">
        <v>0</v>
      </c>
      <c r="P213" s="5"/>
    </row>
    <row r="214" spans="1:16" x14ac:dyDescent="0.25">
      <c r="A214" s="2" t="s">
        <v>47</v>
      </c>
      <c r="B214" s="3">
        <f>'DE_VIE Gruppe inkl. MLA und KSC'!B218</f>
        <v>326</v>
      </c>
      <c r="C214" s="3">
        <f>'DE_VIE Gruppe inkl. MLA und KSC'!C218</f>
        <v>309</v>
      </c>
      <c r="D214" s="3">
        <f>'DE_VIE Gruppe inkl. MLA und KSC'!D218</f>
        <v>138</v>
      </c>
      <c r="E214" s="3">
        <f>'DE_VIE Gruppe inkl. MLA und KSC'!E218</f>
        <v>0</v>
      </c>
      <c r="F214" s="3">
        <f>'DE_VIE Gruppe inkl. MLA und KSC'!F218</f>
        <v>0</v>
      </c>
      <c r="G214" s="3">
        <f>'DE_VIE Gruppe inkl. MLA und KSC'!G218</f>
        <v>24</v>
      </c>
      <c r="H214" s="3">
        <f>'DE_VIE Gruppe inkl. MLA und KSC'!H218</f>
        <v>114</v>
      </c>
      <c r="I214" s="3">
        <f>'DE_VIE Gruppe inkl. MLA und KSC'!I218</f>
        <v>175</v>
      </c>
      <c r="J214" s="3">
        <f>'DE_VIE Gruppe inkl. MLA und KSC'!J218</f>
        <v>189</v>
      </c>
      <c r="K214" s="3">
        <f>'DE_VIE Gruppe inkl. MLA und KSC'!K218</f>
        <v>106</v>
      </c>
      <c r="L214" s="3">
        <f>'DE_VIE Gruppe inkl. MLA und KSC'!L218</f>
        <v>38</v>
      </c>
      <c r="M214" s="3">
        <f>'DE_VIE Gruppe inkl. MLA und KSC'!M218</f>
        <v>68</v>
      </c>
      <c r="N214" s="5">
        <f>'DE_VIE Gruppe inkl. MLA und KSC'!N218</f>
        <v>-80.346820809248555</v>
      </c>
      <c r="O214" s="3">
        <f t="shared" si="1"/>
        <v>1487</v>
      </c>
      <c r="P214" s="5">
        <f>'DE_VIE Gruppe inkl. MLA und KSC'!P218</f>
        <v>-75.331785003317847</v>
      </c>
    </row>
    <row r="215" spans="1:16" x14ac:dyDescent="0.25">
      <c r="A215" s="2" t="s">
        <v>48</v>
      </c>
      <c r="B215" s="6">
        <f>'DE_VIE Gruppe inkl. MLA und KSC'!B219</f>
        <v>967</v>
      </c>
      <c r="C215" s="6">
        <f>'DE_VIE Gruppe inkl. MLA und KSC'!C219</f>
        <v>1648</v>
      </c>
      <c r="D215" s="6">
        <f>'DE_VIE Gruppe inkl. MLA und KSC'!D219</f>
        <v>1343</v>
      </c>
      <c r="E215" s="6">
        <f>'DE_VIE Gruppe inkl. MLA und KSC'!E219</f>
        <v>0</v>
      </c>
      <c r="F215" s="3">
        <f>'DE_VIE Gruppe inkl. MLA und KSC'!F219</f>
        <v>0</v>
      </c>
      <c r="G215" s="3">
        <f>'DE_VIE Gruppe inkl. MLA und KSC'!G219</f>
        <v>4.7E-2</v>
      </c>
      <c r="H215" s="6">
        <f>'DE_VIE Gruppe inkl. MLA und KSC'!H219</f>
        <v>0</v>
      </c>
      <c r="I215" s="6">
        <f>'DE_VIE Gruppe inkl. MLA und KSC'!I219</f>
        <v>504</v>
      </c>
      <c r="J215" s="6">
        <f>'DE_VIE Gruppe inkl. MLA und KSC'!J219</f>
        <v>240</v>
      </c>
      <c r="K215" s="6">
        <f>'DE_VIE Gruppe inkl. MLA und KSC'!K219</f>
        <v>0</v>
      </c>
      <c r="L215" s="6">
        <f>'DE_VIE Gruppe inkl. MLA und KSC'!L219</f>
        <v>0</v>
      </c>
      <c r="M215" s="6">
        <f>'DE_VIE Gruppe inkl. MLA und KSC'!M219</f>
        <v>0</v>
      </c>
      <c r="N215" s="5">
        <f>'DE_VIE Gruppe inkl. MLA und KSC'!N219</f>
        <v>-99.4</v>
      </c>
      <c r="O215" s="6">
        <f t="shared" si="1"/>
        <v>4702.0470000000005</v>
      </c>
      <c r="P215" s="5">
        <f>'DE_VIE Gruppe inkl. MLA und KSC'!P219</f>
        <v>-87.6</v>
      </c>
    </row>
    <row r="216" spans="1:16" x14ac:dyDescent="0.25">
      <c r="A216" s="32" t="s">
        <v>51</v>
      </c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</row>
    <row r="217" spans="1:16" x14ac:dyDescent="0.25">
      <c r="A217" s="2" t="s">
        <v>44</v>
      </c>
      <c r="B217" s="3">
        <f>'DE_VIE Gruppe inkl. MLA und KSC'!B221</f>
        <v>2534418</v>
      </c>
      <c r="C217" s="3">
        <f>'DE_VIE Gruppe inkl. MLA und KSC'!C221</f>
        <v>2459846</v>
      </c>
      <c r="D217" s="3">
        <f>'DE_VIE Gruppe inkl. MLA und KSC'!D221</f>
        <v>984262</v>
      </c>
      <c r="E217" s="3">
        <f>'DE_VIE Gruppe inkl. MLA und KSC'!E221</f>
        <v>15002</v>
      </c>
      <c r="F217" s="3">
        <f>'DE_VIE Gruppe inkl. MLA und KSC'!F221</f>
        <v>23283</v>
      </c>
      <c r="G217" s="3">
        <f>'DE_VIE Gruppe inkl. MLA und KSC'!G221</f>
        <v>142093</v>
      </c>
      <c r="H217" s="3">
        <f>'DE_VIE Gruppe inkl. MLA und KSC'!H221</f>
        <v>734612</v>
      </c>
      <c r="I217" s="3">
        <f>'DE_VIE Gruppe inkl. MLA und KSC'!I221</f>
        <v>1066049</v>
      </c>
      <c r="J217" s="3">
        <f>'DE_VIE Gruppe inkl. MLA und KSC'!J221</f>
        <v>703278</v>
      </c>
      <c r="K217" s="3">
        <f>'DE_VIE Gruppe inkl. MLA und KSC'!K221</f>
        <v>494044</v>
      </c>
      <c r="L217" s="3">
        <f>'DE_VIE Gruppe inkl. MLA und KSC'!L221</f>
        <v>222583</v>
      </c>
      <c r="M217" s="3">
        <f>'DE_VIE Gruppe inkl. MLA und KSC'!M221</f>
        <v>277946</v>
      </c>
      <c r="N217" s="5">
        <f>'DE_VIE Gruppe inkl. MLA und KSC'!N221</f>
        <v>-90.638674232626315</v>
      </c>
      <c r="O217" s="3">
        <f t="shared" ref="O217:O221" si="2">SUM(B217:M217)</f>
        <v>9657416</v>
      </c>
      <c r="P217" s="5">
        <f>'DE_VIE Gruppe inkl. MLA und KSC'!P221</f>
        <v>-75.568042574994621</v>
      </c>
    </row>
    <row r="218" spans="1:16" x14ac:dyDescent="0.25">
      <c r="A218" s="2" t="s">
        <v>45</v>
      </c>
      <c r="B218" s="3">
        <f>'DE_VIE Gruppe inkl. MLA und KSC'!B222</f>
        <v>2099939</v>
      </c>
      <c r="C218" s="3">
        <f>'DE_VIE Gruppe inkl. MLA und KSC'!C222</f>
        <v>2072360</v>
      </c>
      <c r="D218" s="3">
        <f>'DE_VIE Gruppe inkl. MLA und KSC'!D222</f>
        <v>831174</v>
      </c>
      <c r="E218" s="3">
        <f>'DE_VIE Gruppe inkl. MLA und KSC'!E222</f>
        <v>14581</v>
      </c>
      <c r="F218" s="3">
        <f>'DE_VIE Gruppe inkl. MLA und KSC'!F222</f>
        <v>22612</v>
      </c>
      <c r="G218" s="3">
        <f>'DE_VIE Gruppe inkl. MLA und KSC'!G222</f>
        <v>124771</v>
      </c>
      <c r="H218" s="3">
        <f>'DE_VIE Gruppe inkl. MLA und KSC'!H222</f>
        <v>643741</v>
      </c>
      <c r="I218" s="3">
        <f>'DE_VIE Gruppe inkl. MLA und KSC'!I222</f>
        <v>930524</v>
      </c>
      <c r="J218" s="3">
        <f>'DE_VIE Gruppe inkl. MLA und KSC'!J222</f>
        <v>593658</v>
      </c>
      <c r="K218" s="3">
        <f>'DE_VIE Gruppe inkl. MLA und KSC'!K222</f>
        <v>395533</v>
      </c>
      <c r="L218" s="3">
        <f>'DE_VIE Gruppe inkl. MLA und KSC'!L222</f>
        <v>179772</v>
      </c>
      <c r="M218" s="3">
        <f>'DE_VIE Gruppe inkl. MLA und KSC'!M222</f>
        <v>223359</v>
      </c>
      <c r="N218" s="5">
        <f>'DE_VIE Gruppe inkl. MLA und KSC'!N222</f>
        <v>-91.066165309479814</v>
      </c>
      <c r="O218" s="3">
        <f t="shared" si="2"/>
        <v>8132024</v>
      </c>
      <c r="P218" s="5">
        <f>'DE_VIE Gruppe inkl. MLA und KSC'!P222</f>
        <v>-74.694683166979061</v>
      </c>
    </row>
    <row r="219" spans="1:16" x14ac:dyDescent="0.25">
      <c r="A219" s="2" t="s">
        <v>46</v>
      </c>
      <c r="B219" s="3">
        <f>'DE_VIE Gruppe inkl. MLA und KSC'!B223</f>
        <v>431124</v>
      </c>
      <c r="C219" s="3">
        <f>'DE_VIE Gruppe inkl. MLA und KSC'!C223</f>
        <v>386466</v>
      </c>
      <c r="D219" s="3">
        <f>'DE_VIE Gruppe inkl. MLA und KSC'!D223</f>
        <v>151562</v>
      </c>
      <c r="E219" s="3">
        <f>'DE_VIE Gruppe inkl. MLA und KSC'!E223</f>
        <v>324</v>
      </c>
      <c r="F219" s="3">
        <f>'DE_VIE Gruppe inkl. MLA und KSC'!F223</f>
        <v>472</v>
      </c>
      <c r="G219" s="3">
        <f>'DE_VIE Gruppe inkl. MLA und KSC'!G223</f>
        <v>17296</v>
      </c>
      <c r="H219" s="3">
        <f>'DE_VIE Gruppe inkl. MLA und KSC'!H223</f>
        <v>90252</v>
      </c>
      <c r="I219" s="3">
        <f>'DE_VIE Gruppe inkl. MLA und KSC'!I223</f>
        <v>134276</v>
      </c>
      <c r="J219" s="3">
        <f>'DE_VIE Gruppe inkl. MLA und KSC'!J223</f>
        <v>107858</v>
      </c>
      <c r="K219" s="3">
        <f>'DE_VIE Gruppe inkl. MLA und KSC'!K223</f>
        <v>96444</v>
      </c>
      <c r="L219" s="3">
        <f>'DE_VIE Gruppe inkl. MLA und KSC'!L223</f>
        <v>40894</v>
      </c>
      <c r="M219" s="3">
        <f>'DE_VIE Gruppe inkl. MLA und KSC'!M223</f>
        <v>51842</v>
      </c>
      <c r="N219" s="5">
        <f>'DE_VIE Gruppe inkl. MLA und KSC'!N223</f>
        <v>-88.781313297439539</v>
      </c>
      <c r="O219" s="3">
        <f t="shared" si="2"/>
        <v>1508810</v>
      </c>
      <c r="P219" s="5">
        <f>'DE_VIE Gruppe inkl. MLA und KSC'!P223</f>
        <v>-79.153304817616117</v>
      </c>
    </row>
    <row r="220" spans="1:16" x14ac:dyDescent="0.25">
      <c r="A220" s="2" t="s">
        <v>47</v>
      </c>
      <c r="B220" s="3">
        <f>'DE_VIE Gruppe inkl. MLA und KSC'!B224</f>
        <v>23237</v>
      </c>
      <c r="C220" s="3">
        <f>'DE_VIE Gruppe inkl. MLA und KSC'!C224</f>
        <v>22132</v>
      </c>
      <c r="D220" s="3">
        <f>'DE_VIE Gruppe inkl. MLA und KSC'!D224</f>
        <v>12484</v>
      </c>
      <c r="E220" s="3">
        <f>'DE_VIE Gruppe inkl. MLA und KSC'!E224</f>
        <v>1219</v>
      </c>
      <c r="F220" s="3">
        <f>'DE_VIE Gruppe inkl. MLA und KSC'!F224</f>
        <v>1350</v>
      </c>
      <c r="G220" s="3">
        <f>'DE_VIE Gruppe inkl. MLA und KSC'!G224</f>
        <v>2757</v>
      </c>
      <c r="H220" s="3">
        <f>'DE_VIE Gruppe inkl. MLA und KSC'!H224</f>
        <v>9339</v>
      </c>
      <c r="I220" s="3">
        <f>'DE_VIE Gruppe inkl. MLA und KSC'!I224</f>
        <v>13345</v>
      </c>
      <c r="J220" s="3">
        <f>'DE_VIE Gruppe inkl. MLA und KSC'!J224</f>
        <v>11659</v>
      </c>
      <c r="K220" s="3">
        <f>'DE_VIE Gruppe inkl. MLA und KSC'!K224</f>
        <v>8714</v>
      </c>
      <c r="L220" s="3">
        <f>'DE_VIE Gruppe inkl. MLA und KSC'!L224</f>
        <v>5201</v>
      </c>
      <c r="M220" s="3">
        <f>'DE_VIE Gruppe inkl. MLA und KSC'!M224</f>
        <v>4912</v>
      </c>
      <c r="N220" s="5">
        <f>'DE_VIE Gruppe inkl. MLA und KSC'!N224</f>
        <v>-80.12944983818771</v>
      </c>
      <c r="O220" s="3">
        <f t="shared" si="2"/>
        <v>116349</v>
      </c>
      <c r="P220" s="5">
        <f>'DE_VIE Gruppe inkl. MLA und KSC'!P224</f>
        <v>-64.171645008314343</v>
      </c>
    </row>
    <row r="221" spans="1:16" x14ac:dyDescent="0.25">
      <c r="A221" s="2" t="s">
        <v>48</v>
      </c>
      <c r="B221" s="6">
        <f>'DE_VIE Gruppe inkl. MLA und KSC'!B225</f>
        <v>21694723.949999999</v>
      </c>
      <c r="C221" s="6">
        <f>'DE_VIE Gruppe inkl. MLA und KSC'!C225</f>
        <v>22222023</v>
      </c>
      <c r="D221" s="6">
        <f>'DE_VIE Gruppe inkl. MLA und KSC'!D225</f>
        <v>23366333</v>
      </c>
      <c r="E221" s="6">
        <f>'DE_VIE Gruppe inkl. MLA und KSC'!E225</f>
        <v>15700527.26</v>
      </c>
      <c r="F221" s="6">
        <f>'DE_VIE Gruppe inkl. MLA und KSC'!F225</f>
        <v>16941162</v>
      </c>
      <c r="G221" s="6">
        <f>'DE_VIE Gruppe inkl. MLA und KSC'!G225</f>
        <v>15862521.047</v>
      </c>
      <c r="H221" s="6">
        <f>'DE_VIE Gruppe inkl. MLA und KSC'!H225</f>
        <v>17317070.486000001</v>
      </c>
      <c r="I221" s="6">
        <f>'DE_VIE Gruppe inkl. MLA und KSC'!I225</f>
        <v>17247797.899999999</v>
      </c>
      <c r="J221" s="6">
        <f>'DE_VIE Gruppe inkl. MLA und KSC'!J225</f>
        <v>19454670</v>
      </c>
      <c r="K221" s="6">
        <f>'DE_VIE Gruppe inkl. MLA und KSC'!K225</f>
        <v>20774938</v>
      </c>
      <c r="L221" s="6">
        <f>'DE_VIE Gruppe inkl. MLA und KSC'!L225</f>
        <v>22131928</v>
      </c>
      <c r="M221" s="6">
        <f>'DE_VIE Gruppe inkl. MLA und KSC'!M225</f>
        <v>20966565.670000002</v>
      </c>
      <c r="N221" s="5">
        <f>'DE_VIE Gruppe inkl. MLA und KSC'!N225</f>
        <v>-13.742632298989898</v>
      </c>
      <c r="O221" s="6">
        <f t="shared" si="2"/>
        <v>233680260.31300002</v>
      </c>
      <c r="P221" s="5">
        <f>'DE_VIE Gruppe inkl. MLA und KSC'!P225</f>
        <v>-22.175659363752366</v>
      </c>
    </row>
    <row r="222" spans="1:16" x14ac:dyDescent="0.25">
      <c r="A222" s="11" t="s">
        <v>57</v>
      </c>
    </row>
    <row r="224" spans="1:16" x14ac:dyDescent="0.25">
      <c r="B224" s="31">
        <v>2019</v>
      </c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</row>
    <row r="225" spans="1:16" x14ac:dyDescent="0.25">
      <c r="A225" s="1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7" t="s">
        <v>41</v>
      </c>
      <c r="O225" s="18"/>
      <c r="P225" s="17" t="s">
        <v>41</v>
      </c>
    </row>
    <row r="226" spans="1:16" x14ac:dyDescent="0.25">
      <c r="A226" s="1"/>
      <c r="B226" s="17" t="s">
        <v>32</v>
      </c>
      <c r="C226" s="17" t="s">
        <v>33</v>
      </c>
      <c r="D226" s="17" t="s">
        <v>34</v>
      </c>
      <c r="E226" s="17" t="s">
        <v>14</v>
      </c>
      <c r="F226" s="17" t="s">
        <v>35</v>
      </c>
      <c r="G226" s="17" t="s">
        <v>36</v>
      </c>
      <c r="H226" s="17" t="s">
        <v>37</v>
      </c>
      <c r="I226" s="17" t="s">
        <v>15</v>
      </c>
      <c r="J226" s="17" t="s">
        <v>16</v>
      </c>
      <c r="K226" s="17" t="s">
        <v>38</v>
      </c>
      <c r="L226" s="17" t="s">
        <v>18</v>
      </c>
      <c r="M226" s="17" t="s">
        <v>39</v>
      </c>
      <c r="N226" s="17" t="s">
        <v>42</v>
      </c>
      <c r="O226" s="17" t="s">
        <v>40</v>
      </c>
      <c r="P226" s="17" t="s">
        <v>43</v>
      </c>
    </row>
    <row r="227" spans="1:16" x14ac:dyDescent="0.25">
      <c r="A227" s="32" t="s">
        <v>31</v>
      </c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</row>
    <row r="228" spans="1:16" x14ac:dyDescent="0.25">
      <c r="A228" s="2" t="s">
        <v>44</v>
      </c>
      <c r="B228" s="3">
        <v>1830923</v>
      </c>
      <c r="C228" s="3">
        <v>1863688</v>
      </c>
      <c r="D228" s="3">
        <v>2365089</v>
      </c>
      <c r="E228" s="3">
        <v>2744184</v>
      </c>
      <c r="F228" s="3">
        <v>2877161</v>
      </c>
      <c r="G228" s="3">
        <v>2985210</v>
      </c>
      <c r="H228" s="3">
        <v>3161400</v>
      </c>
      <c r="I228" s="3">
        <v>3151020</v>
      </c>
      <c r="J228" s="3">
        <v>2977411</v>
      </c>
      <c r="K228" s="3">
        <v>2848057</v>
      </c>
      <c r="L228" s="3">
        <v>2391208</v>
      </c>
      <c r="M228" s="3">
        <v>2466838</v>
      </c>
      <c r="N228" s="5">
        <f>(M228/M257-1)*100</f>
        <v>11.600874226557867</v>
      </c>
      <c r="O228" s="3">
        <f>SUM(B228:M228)</f>
        <v>31662189</v>
      </c>
      <c r="P228" s="5">
        <f>(O228/O257-1)*100</f>
        <v>17.105622116297738</v>
      </c>
    </row>
    <row r="229" spans="1:16" x14ac:dyDescent="0.25">
      <c r="A229" s="2" t="s">
        <v>45</v>
      </c>
      <c r="B229" s="3">
        <v>1448127</v>
      </c>
      <c r="C229" s="3">
        <v>1506199</v>
      </c>
      <c r="D229" s="3">
        <v>1831123</v>
      </c>
      <c r="E229" s="3">
        <v>2094419</v>
      </c>
      <c r="F229" s="3">
        <v>2218620</v>
      </c>
      <c r="G229" s="3">
        <v>2278897</v>
      </c>
      <c r="H229" s="3">
        <v>2356272</v>
      </c>
      <c r="I229" s="3">
        <v>2365050</v>
      </c>
      <c r="J229" s="3">
        <v>2246090</v>
      </c>
      <c r="K229" s="3">
        <v>2107842</v>
      </c>
      <c r="L229" s="3">
        <v>1862657</v>
      </c>
      <c r="M229" s="3">
        <v>2003019</v>
      </c>
      <c r="N229" s="5">
        <f t="shared" ref="N229:N232" si="3">(M229/M258-1)*100</f>
        <v>10.54310753981833</v>
      </c>
      <c r="O229" s="3">
        <f t="shared" ref="O229:O232" si="4">SUM(B229:M229)</f>
        <v>24318315</v>
      </c>
      <c r="P229" s="5">
        <f t="shared" ref="P229:P231" si="5">(O229/O258-1)*100</f>
        <v>20.010431563627627</v>
      </c>
    </row>
    <row r="230" spans="1:16" x14ac:dyDescent="0.25">
      <c r="A230" s="2" t="s">
        <v>46</v>
      </c>
      <c r="B230" s="3">
        <v>376568</v>
      </c>
      <c r="C230" s="3">
        <v>350308</v>
      </c>
      <c r="D230" s="3">
        <v>512190</v>
      </c>
      <c r="E230" s="3">
        <v>624270</v>
      </c>
      <c r="F230" s="3">
        <v>633302</v>
      </c>
      <c r="G230" s="3">
        <v>690164</v>
      </c>
      <c r="H230" s="3">
        <v>789696</v>
      </c>
      <c r="I230" s="3">
        <v>776420</v>
      </c>
      <c r="J230" s="3">
        <v>723236</v>
      </c>
      <c r="K230" s="3">
        <v>733498</v>
      </c>
      <c r="L230" s="3">
        <v>523172</v>
      </c>
      <c r="M230" s="3">
        <v>457040</v>
      </c>
      <c r="N230" s="5">
        <f t="shared" si="3"/>
        <v>16.425514571020994</v>
      </c>
      <c r="O230" s="3">
        <f t="shared" si="4"/>
        <v>7189864</v>
      </c>
      <c r="P230" s="5">
        <f t="shared" si="5"/>
        <v>7.6439746680041276</v>
      </c>
    </row>
    <row r="231" spans="1:16" x14ac:dyDescent="0.25">
      <c r="A231" s="2" t="s">
        <v>47</v>
      </c>
      <c r="B231" s="3">
        <v>18171</v>
      </c>
      <c r="C231" s="3">
        <v>17263</v>
      </c>
      <c r="D231" s="3">
        <v>20909</v>
      </c>
      <c r="E231" s="3">
        <v>22842</v>
      </c>
      <c r="F231" s="3">
        <v>24377</v>
      </c>
      <c r="G231" s="3">
        <v>24321</v>
      </c>
      <c r="H231" s="3">
        <v>25169</v>
      </c>
      <c r="I231" s="3">
        <v>24696</v>
      </c>
      <c r="J231" s="3">
        <v>24231</v>
      </c>
      <c r="K231" s="3">
        <v>23557</v>
      </c>
      <c r="L231" s="3">
        <v>20600</v>
      </c>
      <c r="M231" s="3">
        <v>20666</v>
      </c>
      <c r="N231" s="5">
        <f t="shared" si="3"/>
        <v>5.0582075135986893</v>
      </c>
      <c r="O231" s="3">
        <f t="shared" si="4"/>
        <v>266802</v>
      </c>
      <c r="P231" s="5">
        <f t="shared" si="5"/>
        <v>10.704386649184251</v>
      </c>
    </row>
    <row r="232" spans="1:16" x14ac:dyDescent="0.25">
      <c r="A232" s="2" t="s">
        <v>48</v>
      </c>
      <c r="B232" s="7">
        <v>21225661.450000003</v>
      </c>
      <c r="C232" s="7">
        <v>20218976.879999999</v>
      </c>
      <c r="D232" s="7">
        <v>25196664.939999998</v>
      </c>
      <c r="E232" s="6">
        <v>23535265.109999999</v>
      </c>
      <c r="F232" s="7">
        <v>23661445.829999998</v>
      </c>
      <c r="G232" s="7">
        <v>22146220.91</v>
      </c>
      <c r="H232" s="7">
        <v>23347736.43</v>
      </c>
      <c r="I232" s="7">
        <v>23575087.920000002</v>
      </c>
      <c r="J232" s="7">
        <v>24913342.609999999</v>
      </c>
      <c r="K232" s="7">
        <v>26646453.59</v>
      </c>
      <c r="L232" s="6">
        <v>26606020.960000001</v>
      </c>
      <c r="M232" s="6">
        <v>22733163.280000001</v>
      </c>
      <c r="N232" s="5">
        <f t="shared" si="3"/>
        <v>-3.1967245127298316</v>
      </c>
      <c r="O232" s="8">
        <f t="shared" si="4"/>
        <v>283806039.91000009</v>
      </c>
      <c r="P232" s="5">
        <v>-3.9</v>
      </c>
    </row>
    <row r="233" spans="1:16" x14ac:dyDescent="0.25">
      <c r="A233" s="32" t="s">
        <v>49</v>
      </c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</row>
    <row r="234" spans="1:16" x14ac:dyDescent="0.25">
      <c r="A234" s="2" t="s">
        <v>44</v>
      </c>
      <c r="B234" s="3">
        <v>365995</v>
      </c>
      <c r="C234" s="3">
        <v>359455</v>
      </c>
      <c r="D234" s="3">
        <v>477533</v>
      </c>
      <c r="E234" s="3">
        <v>653258</v>
      </c>
      <c r="F234" s="3">
        <v>674101</v>
      </c>
      <c r="G234" s="3">
        <v>721565</v>
      </c>
      <c r="H234" s="3">
        <v>798453</v>
      </c>
      <c r="I234" s="3">
        <v>823653</v>
      </c>
      <c r="J234" s="3">
        <v>762361</v>
      </c>
      <c r="K234" s="3">
        <v>703405</v>
      </c>
      <c r="L234" s="3">
        <v>493201</v>
      </c>
      <c r="M234" s="3">
        <v>477309</v>
      </c>
      <c r="N234" s="5">
        <f>(M234/M263-1)*100</f>
        <v>15.175740435984931</v>
      </c>
      <c r="O234" s="3">
        <f t="shared" ref="O234:O238" si="6">SUM(B234:M234)</f>
        <v>7310289</v>
      </c>
      <c r="P234" s="5">
        <f>(O234/O263-1)*100</f>
        <v>7.3751314044861127</v>
      </c>
    </row>
    <row r="235" spans="1:16" x14ac:dyDescent="0.25">
      <c r="A235" s="2" t="s">
        <v>45</v>
      </c>
      <c r="B235" s="3">
        <v>364047</v>
      </c>
      <c r="C235" s="3">
        <v>358353</v>
      </c>
      <c r="D235" s="3">
        <v>475133</v>
      </c>
      <c r="E235" s="3">
        <v>647740</v>
      </c>
      <c r="F235" s="3">
        <v>670735</v>
      </c>
      <c r="G235" s="3">
        <v>717883</v>
      </c>
      <c r="H235" s="3">
        <v>792947</v>
      </c>
      <c r="I235" s="3">
        <v>818121</v>
      </c>
      <c r="J235" s="3">
        <v>758113</v>
      </c>
      <c r="K235" s="3">
        <v>697615</v>
      </c>
      <c r="L235" s="3">
        <v>489377</v>
      </c>
      <c r="M235" s="3">
        <v>472187</v>
      </c>
      <c r="N235" s="5">
        <f t="shared" ref="N235:N238" si="7">(M235/M264-1)*100</f>
        <v>14.89853027058594</v>
      </c>
      <c r="O235" s="3">
        <f t="shared" si="6"/>
        <v>7262251</v>
      </c>
      <c r="P235" s="5">
        <f t="shared" ref="P235:P237" si="8">(O235/O264-1)*100</f>
        <v>7.4268721503166768</v>
      </c>
    </row>
    <row r="236" spans="1:16" x14ac:dyDescent="0.25">
      <c r="A236" s="2" t="s">
        <v>46</v>
      </c>
      <c r="B236" s="3">
        <v>1948</v>
      </c>
      <c r="C236" s="3">
        <v>1052</v>
      </c>
      <c r="D236" s="3">
        <v>2382</v>
      </c>
      <c r="E236" s="3">
        <v>5518</v>
      </c>
      <c r="F236" s="3">
        <v>3364</v>
      </c>
      <c r="G236" s="3">
        <v>3618</v>
      </c>
      <c r="H236" s="3">
        <v>5506</v>
      </c>
      <c r="I236" s="3">
        <v>5532</v>
      </c>
      <c r="J236" s="3">
        <v>4212</v>
      </c>
      <c r="K236" s="3">
        <v>5790</v>
      </c>
      <c r="L236" s="3">
        <v>3796</v>
      </c>
      <c r="M236" s="3">
        <v>5064</v>
      </c>
      <c r="N236" s="5">
        <f t="shared" si="7"/>
        <v>46.443030653556974</v>
      </c>
      <c r="O236" s="3">
        <f t="shared" si="6"/>
        <v>47782</v>
      </c>
      <c r="P236" s="5">
        <f t="shared" si="8"/>
        <v>3.1384907615265023</v>
      </c>
    </row>
    <row r="237" spans="1:16" x14ac:dyDescent="0.25">
      <c r="A237" s="2" t="s">
        <v>47</v>
      </c>
      <c r="B237" s="3">
        <v>3187</v>
      </c>
      <c r="C237" s="3">
        <v>2854</v>
      </c>
      <c r="D237" s="3">
        <v>3499</v>
      </c>
      <c r="E237" s="3">
        <v>4547</v>
      </c>
      <c r="F237" s="3">
        <v>4868</v>
      </c>
      <c r="G237" s="3">
        <v>4951</v>
      </c>
      <c r="H237" s="3">
        <v>5306</v>
      </c>
      <c r="I237" s="3">
        <v>5366</v>
      </c>
      <c r="J237" s="3">
        <v>5076</v>
      </c>
      <c r="K237" s="3">
        <v>4906</v>
      </c>
      <c r="L237" s="3">
        <v>3642</v>
      </c>
      <c r="M237" s="3">
        <v>3708</v>
      </c>
      <c r="N237" s="5">
        <f t="shared" si="7"/>
        <v>13.394495412844032</v>
      </c>
      <c r="O237" s="3">
        <f t="shared" si="6"/>
        <v>51910</v>
      </c>
      <c r="P237" s="5">
        <f t="shared" si="8"/>
        <v>6.5104540698032398</v>
      </c>
    </row>
    <row r="238" spans="1:16" x14ac:dyDescent="0.25">
      <c r="A238" s="2" t="s">
        <v>48</v>
      </c>
      <c r="B238" s="6">
        <v>1334960</v>
      </c>
      <c r="C238" s="6">
        <v>1233616</v>
      </c>
      <c r="D238" s="6">
        <v>1347736</v>
      </c>
      <c r="E238" s="6">
        <v>1333546</v>
      </c>
      <c r="F238" s="6">
        <v>1417094</v>
      </c>
      <c r="G238" s="7">
        <v>1205271</v>
      </c>
      <c r="H238" s="7">
        <v>1246516</v>
      </c>
      <c r="I238" s="7">
        <v>1310485</v>
      </c>
      <c r="J238" s="7">
        <v>1248688</v>
      </c>
      <c r="K238" s="7">
        <v>1610097</v>
      </c>
      <c r="L238" s="6">
        <v>1562646</v>
      </c>
      <c r="M238" s="6">
        <v>1571571</v>
      </c>
      <c r="N238" s="5">
        <f t="shared" si="7"/>
        <v>34.212872580818711</v>
      </c>
      <c r="O238" s="7">
        <f t="shared" si="6"/>
        <v>16422226</v>
      </c>
      <c r="P238" s="5">
        <v>3.7</v>
      </c>
    </row>
    <row r="239" spans="1:16" x14ac:dyDescent="0.25">
      <c r="A239" s="32" t="s">
        <v>50</v>
      </c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</row>
    <row r="240" spans="1:16" x14ac:dyDescent="0.25">
      <c r="A240" s="2" t="s">
        <v>44</v>
      </c>
      <c r="B240" s="3">
        <v>26163</v>
      </c>
      <c r="C240" s="3">
        <v>27987</v>
      </c>
      <c r="D240" s="3">
        <v>29792</v>
      </c>
      <c r="E240" s="3">
        <v>32974</v>
      </c>
      <c r="F240" s="3">
        <v>39205</v>
      </c>
      <c r="G240" s="3">
        <v>61928</v>
      </c>
      <c r="H240" s="3">
        <v>96156</v>
      </c>
      <c r="I240" s="3">
        <v>93543</v>
      </c>
      <c r="J240" s="3">
        <v>63392</v>
      </c>
      <c r="K240" s="3">
        <v>35783</v>
      </c>
      <c r="L240" s="3">
        <v>23461</v>
      </c>
      <c r="M240" s="3">
        <v>24941</v>
      </c>
      <c r="N240" s="5">
        <f>(M240/M269-1)*100</f>
        <v>-14.064707301106017</v>
      </c>
      <c r="O240" s="3">
        <f t="shared" ref="O240:O244" si="9">SUM(B240:M240)</f>
        <v>555325</v>
      </c>
      <c r="P240" s="5">
        <f>(O240/O269-1)*100</f>
        <v>2.9233512247197613</v>
      </c>
    </row>
    <row r="241" spans="1:16" x14ac:dyDescent="0.25">
      <c r="A241" s="2" t="s">
        <v>45</v>
      </c>
      <c r="B241" s="3">
        <v>25906</v>
      </c>
      <c r="C241" s="3">
        <v>27987</v>
      </c>
      <c r="D241" s="3">
        <v>29792</v>
      </c>
      <c r="E241" s="3">
        <v>32974</v>
      </c>
      <c r="F241" s="3">
        <v>39205</v>
      </c>
      <c r="G241" s="3">
        <v>61928</v>
      </c>
      <c r="H241" s="3">
        <v>96156</v>
      </c>
      <c r="I241" s="3">
        <v>93543</v>
      </c>
      <c r="J241" s="3">
        <v>63392</v>
      </c>
      <c r="K241" s="3">
        <v>35783</v>
      </c>
      <c r="L241" s="3">
        <v>23461</v>
      </c>
      <c r="M241" s="3">
        <v>24941</v>
      </c>
      <c r="N241" s="5">
        <f t="shared" ref="N241:N244" si="10">(M241/M270-1)*100</f>
        <v>-10.848584501000857</v>
      </c>
      <c r="O241" s="3">
        <f t="shared" si="9"/>
        <v>555068</v>
      </c>
      <c r="P241" s="5">
        <f t="shared" ref="P241:P243" si="11">(O241/O270-1)*100</f>
        <v>5.4648816467986361</v>
      </c>
    </row>
    <row r="242" spans="1:16" x14ac:dyDescent="0.25">
      <c r="A242" s="2" t="s">
        <v>46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5"/>
      <c r="O242" s="3">
        <v>0</v>
      </c>
      <c r="P242" s="5"/>
    </row>
    <row r="243" spans="1:16" x14ac:dyDescent="0.25">
      <c r="A243" s="2" t="s">
        <v>47</v>
      </c>
      <c r="B243" s="2">
        <v>381</v>
      </c>
      <c r="C243" s="2">
        <v>350</v>
      </c>
      <c r="D243" s="2">
        <v>381</v>
      </c>
      <c r="E243" s="2">
        <v>408</v>
      </c>
      <c r="F243" s="2">
        <v>483</v>
      </c>
      <c r="G243" s="2">
        <v>646</v>
      </c>
      <c r="H243" s="2">
        <v>807</v>
      </c>
      <c r="I243" s="2">
        <v>809</v>
      </c>
      <c r="J243" s="2">
        <v>652</v>
      </c>
      <c r="K243" s="2">
        <v>425</v>
      </c>
      <c r="L243" s="2">
        <v>340</v>
      </c>
      <c r="M243" s="2">
        <v>346</v>
      </c>
      <c r="N243" s="5">
        <f t="shared" si="10"/>
        <v>-15.609756097560979</v>
      </c>
      <c r="O243" s="3">
        <f t="shared" si="9"/>
        <v>6028</v>
      </c>
      <c r="P243" s="5">
        <f t="shared" si="11"/>
        <v>-5.0110305704380682</v>
      </c>
    </row>
    <row r="244" spans="1:16" x14ac:dyDescent="0.25">
      <c r="A244" s="2" t="s">
        <v>48</v>
      </c>
      <c r="B244" s="7">
        <v>3592</v>
      </c>
      <c r="C244" s="7">
        <v>4724</v>
      </c>
      <c r="D244" s="7">
        <v>4668</v>
      </c>
      <c r="E244" s="7">
        <v>1463</v>
      </c>
      <c r="F244" s="7">
        <v>6059</v>
      </c>
      <c r="G244" s="7">
        <v>6191</v>
      </c>
      <c r="H244" s="7">
        <v>2298</v>
      </c>
      <c r="I244" s="7">
        <v>2075</v>
      </c>
      <c r="J244" s="7">
        <v>1176</v>
      </c>
      <c r="K244" s="7">
        <v>1972</v>
      </c>
      <c r="L244" s="6">
        <v>1537</v>
      </c>
      <c r="M244" s="6">
        <v>2251</v>
      </c>
      <c r="N244" s="5">
        <f t="shared" si="10"/>
        <v>-57.727699530516432</v>
      </c>
      <c r="O244" s="7">
        <f t="shared" si="9"/>
        <v>38006</v>
      </c>
      <c r="P244" s="5">
        <v>-40.9</v>
      </c>
    </row>
    <row r="245" spans="1:16" x14ac:dyDescent="0.25">
      <c r="A245" s="32" t="s">
        <v>51</v>
      </c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</row>
    <row r="246" spans="1:16" x14ac:dyDescent="0.25">
      <c r="A246" s="2" t="s">
        <v>44</v>
      </c>
      <c r="B246" s="3">
        <v>2223081</v>
      </c>
      <c r="C246" s="3">
        <v>2251130</v>
      </c>
      <c r="D246" s="3">
        <v>2872414</v>
      </c>
      <c r="E246" s="3">
        <v>3430416</v>
      </c>
      <c r="F246" s="3">
        <v>3590467</v>
      </c>
      <c r="G246" s="3">
        <v>3768703</v>
      </c>
      <c r="H246" s="3">
        <v>4056009</v>
      </c>
      <c r="I246" s="3">
        <v>4068216</v>
      </c>
      <c r="J246" s="3">
        <v>3803164</v>
      </c>
      <c r="K246" s="3">
        <v>3587245</v>
      </c>
      <c r="L246" s="3">
        <v>2907870</v>
      </c>
      <c r="M246" s="3">
        <v>2969088</v>
      </c>
      <c r="N246" s="5">
        <f>(M246/M275-1)*100</f>
        <v>11.878431804034296</v>
      </c>
      <c r="O246" s="3">
        <f t="shared" ref="O246:O250" si="12">SUM(B246:M246)</f>
        <v>39527803</v>
      </c>
      <c r="P246" s="5">
        <f>(O246/O275-1)*100</f>
        <v>14.95646025634243</v>
      </c>
    </row>
    <row r="247" spans="1:16" x14ac:dyDescent="0.25">
      <c r="A247" s="2" t="s">
        <v>45</v>
      </c>
      <c r="B247" s="3">
        <v>1838080</v>
      </c>
      <c r="C247" s="3">
        <v>1892539</v>
      </c>
      <c r="D247" s="3">
        <v>2336048</v>
      </c>
      <c r="E247" s="3">
        <v>2775133</v>
      </c>
      <c r="F247" s="3">
        <v>2928560</v>
      </c>
      <c r="G247" s="3">
        <v>3058708</v>
      </c>
      <c r="H247" s="3">
        <v>3245375</v>
      </c>
      <c r="I247" s="3">
        <v>3276714</v>
      </c>
      <c r="J247" s="3">
        <v>3067595</v>
      </c>
      <c r="K247" s="3">
        <v>2841240</v>
      </c>
      <c r="L247" s="3">
        <v>2375495</v>
      </c>
      <c r="M247" s="3">
        <v>2500147</v>
      </c>
      <c r="N247" s="5">
        <f t="shared" ref="N247:N250" si="13">(M247/M276-1)*100</f>
        <v>11.072425625834104</v>
      </c>
      <c r="O247" s="3">
        <f t="shared" si="12"/>
        <v>32135634</v>
      </c>
      <c r="P247" s="5">
        <f t="shared" ref="P247:P250" si="14">(O247/O276-1)*100</f>
        <v>16.644820317163123</v>
      </c>
    </row>
    <row r="248" spans="1:16" x14ac:dyDescent="0.25">
      <c r="A248" s="2" t="s">
        <v>46</v>
      </c>
      <c r="B248" s="3">
        <v>378516</v>
      </c>
      <c r="C248" s="3">
        <v>351360</v>
      </c>
      <c r="D248" s="3">
        <v>514572</v>
      </c>
      <c r="E248" s="3">
        <v>629788</v>
      </c>
      <c r="F248" s="3">
        <v>636666</v>
      </c>
      <c r="G248" s="3">
        <v>693782</v>
      </c>
      <c r="H248" s="3">
        <v>795202</v>
      </c>
      <c r="I248" s="3">
        <v>781952</v>
      </c>
      <c r="J248" s="3">
        <v>727448</v>
      </c>
      <c r="K248" s="3">
        <v>739288</v>
      </c>
      <c r="L248" s="3">
        <v>526968</v>
      </c>
      <c r="M248" s="3">
        <v>462104</v>
      </c>
      <c r="N248" s="5">
        <f t="shared" si="13"/>
        <v>16.687625309960662</v>
      </c>
      <c r="O248" s="3">
        <f t="shared" si="12"/>
        <v>7237646</v>
      </c>
      <c r="P248" s="5">
        <f t="shared" si="14"/>
        <v>7.6129396392426107</v>
      </c>
    </row>
    <row r="249" spans="1:16" x14ac:dyDescent="0.25">
      <c r="A249" s="2" t="s">
        <v>47</v>
      </c>
      <c r="B249" s="3">
        <v>21739</v>
      </c>
      <c r="C249" s="3">
        <v>20467</v>
      </c>
      <c r="D249" s="3">
        <v>24789</v>
      </c>
      <c r="E249" s="3">
        <v>27797</v>
      </c>
      <c r="F249" s="3">
        <v>29728</v>
      </c>
      <c r="G249" s="3">
        <v>29918</v>
      </c>
      <c r="H249" s="3">
        <v>31282</v>
      </c>
      <c r="I249" s="3">
        <v>30871</v>
      </c>
      <c r="J249" s="3">
        <v>29959</v>
      </c>
      <c r="K249" s="3">
        <v>28888</v>
      </c>
      <c r="L249" s="3">
        <v>24582</v>
      </c>
      <c r="M249" s="3">
        <v>24720</v>
      </c>
      <c r="N249" s="5">
        <f t="shared" si="13"/>
        <v>5.8627039527215041</v>
      </c>
      <c r="O249" s="3">
        <f t="shared" si="12"/>
        <v>324740</v>
      </c>
      <c r="P249" s="5">
        <f t="shared" si="14"/>
        <v>9.6772232485722078</v>
      </c>
    </row>
    <row r="250" spans="1:16" x14ac:dyDescent="0.25">
      <c r="A250" s="2" t="s">
        <v>48</v>
      </c>
      <c r="B250" s="7">
        <v>22564213.450000003</v>
      </c>
      <c r="C250" s="7">
        <v>21457316.879999999</v>
      </c>
      <c r="D250" s="7">
        <v>26549068.939999998</v>
      </c>
      <c r="E250" s="7">
        <v>24870274.109999999</v>
      </c>
      <c r="F250" s="7">
        <v>25084598.829999998</v>
      </c>
      <c r="G250" s="7">
        <v>23357682.91</v>
      </c>
      <c r="H250" s="7">
        <v>24596550.43</v>
      </c>
      <c r="I250" s="7">
        <v>24887647.920000002</v>
      </c>
      <c r="J250" s="7">
        <v>26163206.609999999</v>
      </c>
      <c r="K250" s="7">
        <v>28258522.59</v>
      </c>
      <c r="L250" s="7">
        <v>28170203.960000001</v>
      </c>
      <c r="M250" s="7">
        <v>24306985.280000001</v>
      </c>
      <c r="N250" s="5">
        <f t="shared" si="13"/>
        <v>-1.4321558762392939</v>
      </c>
      <c r="O250" s="7">
        <f t="shared" si="12"/>
        <v>300266271.91000009</v>
      </c>
      <c r="P250" s="5">
        <f t="shared" si="14"/>
        <v>-3.5859793114276006</v>
      </c>
    </row>
    <row r="253" spans="1:16" x14ac:dyDescent="0.25">
      <c r="B253" s="31">
        <v>2018</v>
      </c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</row>
    <row r="254" spans="1:16" x14ac:dyDescent="0.25">
      <c r="A254" s="1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7" t="s">
        <v>41</v>
      </c>
      <c r="O254" s="18"/>
      <c r="P254" s="17" t="s">
        <v>41</v>
      </c>
    </row>
    <row r="255" spans="1:16" x14ac:dyDescent="0.25">
      <c r="A255" s="1"/>
      <c r="B255" s="17" t="s">
        <v>32</v>
      </c>
      <c r="C255" s="17" t="s">
        <v>33</v>
      </c>
      <c r="D255" s="17" t="s">
        <v>34</v>
      </c>
      <c r="E255" s="17" t="s">
        <v>14</v>
      </c>
      <c r="F255" s="17" t="s">
        <v>35</v>
      </c>
      <c r="G255" s="17" t="s">
        <v>36</v>
      </c>
      <c r="H255" s="17" t="s">
        <v>37</v>
      </c>
      <c r="I255" s="17" t="s">
        <v>15</v>
      </c>
      <c r="J255" s="17" t="s">
        <v>16</v>
      </c>
      <c r="K255" s="17" t="s">
        <v>38</v>
      </c>
      <c r="L255" s="17" t="s">
        <v>18</v>
      </c>
      <c r="M255" s="17" t="s">
        <v>39</v>
      </c>
      <c r="N255" s="17" t="s">
        <v>42</v>
      </c>
      <c r="O255" s="17" t="s">
        <v>40</v>
      </c>
      <c r="P255" s="17" t="s">
        <v>43</v>
      </c>
    </row>
    <row r="256" spans="1:16" x14ac:dyDescent="0.25">
      <c r="A256" s="32" t="s">
        <v>31</v>
      </c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</row>
    <row r="257" spans="1:16" x14ac:dyDescent="0.25">
      <c r="A257" s="2" t="s">
        <v>44</v>
      </c>
      <c r="B257" s="3">
        <v>1472161</v>
      </c>
      <c r="C257" s="3">
        <v>1483432</v>
      </c>
      <c r="D257" s="3">
        <v>1908514</v>
      </c>
      <c r="E257" s="3">
        <v>2167764</v>
      </c>
      <c r="F257" s="3">
        <v>2313306</v>
      </c>
      <c r="G257" s="3">
        <v>2494749</v>
      </c>
      <c r="H257" s="3">
        <v>2730440</v>
      </c>
      <c r="I257" s="3">
        <v>2783173</v>
      </c>
      <c r="J257" s="3">
        <v>2696340</v>
      </c>
      <c r="K257" s="3">
        <v>2583961</v>
      </c>
      <c r="L257" s="3">
        <v>2192658</v>
      </c>
      <c r="M257" s="3">
        <v>2210411</v>
      </c>
      <c r="N257" s="2">
        <v>25.8</v>
      </c>
      <c r="O257" s="3">
        <v>27037292</v>
      </c>
      <c r="P257" s="2">
        <v>10.8</v>
      </c>
    </row>
    <row r="258" spans="1:16" x14ac:dyDescent="0.25">
      <c r="A258" s="2" t="s">
        <v>45</v>
      </c>
      <c r="B258" s="3">
        <v>1108970</v>
      </c>
      <c r="C258" s="3">
        <v>1153295</v>
      </c>
      <c r="D258" s="3">
        <v>1435673</v>
      </c>
      <c r="E258" s="3">
        <v>1583842</v>
      </c>
      <c r="F258" s="3">
        <v>1713278</v>
      </c>
      <c r="G258" s="3">
        <v>1817229</v>
      </c>
      <c r="H258" s="3">
        <v>1979545</v>
      </c>
      <c r="I258" s="3">
        <v>2007564</v>
      </c>
      <c r="J258" s="3">
        <v>2005766</v>
      </c>
      <c r="K258" s="3">
        <v>1918296</v>
      </c>
      <c r="L258" s="3">
        <v>1728145</v>
      </c>
      <c r="M258" s="3">
        <v>1811980</v>
      </c>
      <c r="N258" s="2">
        <v>32.700000000000003</v>
      </c>
      <c r="O258" s="3">
        <v>20263501</v>
      </c>
      <c r="P258" s="2">
        <v>13.6</v>
      </c>
    </row>
    <row r="259" spans="1:16" x14ac:dyDescent="0.25">
      <c r="A259" s="2" t="s">
        <v>46</v>
      </c>
      <c r="B259" s="3">
        <v>354730</v>
      </c>
      <c r="C259" s="3">
        <v>322444</v>
      </c>
      <c r="D259" s="3">
        <v>463872</v>
      </c>
      <c r="E259" s="3">
        <v>576774</v>
      </c>
      <c r="F259" s="3">
        <v>594174</v>
      </c>
      <c r="G259" s="3">
        <v>669664</v>
      </c>
      <c r="H259" s="3">
        <v>740380</v>
      </c>
      <c r="I259" s="3">
        <v>766048</v>
      </c>
      <c r="J259" s="3">
        <v>682240</v>
      </c>
      <c r="K259" s="3">
        <v>658624</v>
      </c>
      <c r="L259" s="3">
        <v>457644</v>
      </c>
      <c r="M259" s="3">
        <v>392560</v>
      </c>
      <c r="N259" s="2">
        <v>2.4</v>
      </c>
      <c r="O259" s="3">
        <v>6679300</v>
      </c>
      <c r="P259" s="2">
        <v>3.7</v>
      </c>
    </row>
    <row r="260" spans="1:16" x14ac:dyDescent="0.25">
      <c r="A260" s="2" t="s">
        <v>47</v>
      </c>
      <c r="B260" s="3">
        <v>15758</v>
      </c>
      <c r="C260" s="3">
        <v>14882</v>
      </c>
      <c r="D260" s="3">
        <v>18032</v>
      </c>
      <c r="E260" s="3">
        <v>19565</v>
      </c>
      <c r="F260" s="3">
        <v>21050</v>
      </c>
      <c r="G260" s="3">
        <v>21548</v>
      </c>
      <c r="H260" s="3">
        <v>22404</v>
      </c>
      <c r="I260" s="3">
        <v>22725</v>
      </c>
      <c r="J260" s="3">
        <v>22428</v>
      </c>
      <c r="K260" s="3">
        <v>22684</v>
      </c>
      <c r="L260" s="3">
        <v>20256</v>
      </c>
      <c r="M260" s="3">
        <v>19671</v>
      </c>
      <c r="N260" s="2">
        <v>19.3</v>
      </c>
      <c r="O260" s="3">
        <v>241004</v>
      </c>
      <c r="P260" s="2">
        <v>7.3</v>
      </c>
    </row>
    <row r="261" spans="1:16" x14ac:dyDescent="0.25">
      <c r="A261" s="2" t="s">
        <v>48</v>
      </c>
      <c r="B261" s="7">
        <v>21846837.609999999</v>
      </c>
      <c r="C261" s="7">
        <v>20567238</v>
      </c>
      <c r="D261" s="7">
        <v>25691357.369999997</v>
      </c>
      <c r="E261" s="7">
        <v>25230134.66</v>
      </c>
      <c r="F261" s="7">
        <v>24019335.259999998</v>
      </c>
      <c r="G261" s="7">
        <v>25380901.990000002</v>
      </c>
      <c r="H261" s="7">
        <v>25493193.629999999</v>
      </c>
      <c r="I261" s="7">
        <v>24470793</v>
      </c>
      <c r="J261" s="7">
        <v>25675506.93</v>
      </c>
      <c r="K261" s="7">
        <v>27410802.100000001</v>
      </c>
      <c r="L261" s="7">
        <v>26288396.579999998</v>
      </c>
      <c r="M261" s="7">
        <v>23483878.170000002</v>
      </c>
      <c r="N261" s="2">
        <v>-4.0999999999999996</v>
      </c>
      <c r="O261" s="9">
        <f>SUM(B261:M261)</f>
        <v>295558375.30000001</v>
      </c>
      <c r="P261" s="2">
        <v>2.6</v>
      </c>
    </row>
    <row r="262" spans="1:16" x14ac:dyDescent="0.25">
      <c r="A262" s="32" t="s">
        <v>49</v>
      </c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</row>
    <row r="263" spans="1:16" x14ac:dyDescent="0.25">
      <c r="A263" s="2" t="s">
        <v>44</v>
      </c>
      <c r="B263" s="3">
        <v>351550</v>
      </c>
      <c r="C263" s="3">
        <v>349430</v>
      </c>
      <c r="D263" s="3">
        <v>471070</v>
      </c>
      <c r="E263" s="3">
        <v>591283</v>
      </c>
      <c r="F263" s="3">
        <v>643089</v>
      </c>
      <c r="G263" s="3">
        <v>663088</v>
      </c>
      <c r="H263" s="3">
        <v>756356</v>
      </c>
      <c r="I263" s="3">
        <v>759547</v>
      </c>
      <c r="J263" s="3">
        <v>706814</v>
      </c>
      <c r="K263" s="3">
        <v>646559</v>
      </c>
      <c r="L263" s="3">
        <v>453563</v>
      </c>
      <c r="M263" s="3">
        <v>414418</v>
      </c>
      <c r="N263" s="2">
        <v>9.8000000000000007</v>
      </c>
      <c r="O263" s="3">
        <v>6808177</v>
      </c>
      <c r="P263" s="2">
        <v>13.2</v>
      </c>
    </row>
    <row r="264" spans="1:16" x14ac:dyDescent="0.25">
      <c r="A264" s="2" t="s">
        <v>45</v>
      </c>
      <c r="B264" s="3">
        <v>349478</v>
      </c>
      <c r="C264" s="3">
        <v>348561</v>
      </c>
      <c r="D264" s="3">
        <v>469094</v>
      </c>
      <c r="E264" s="3">
        <v>587009</v>
      </c>
      <c r="F264" s="3">
        <v>639491</v>
      </c>
      <c r="G264" s="3">
        <v>659223</v>
      </c>
      <c r="H264" s="3">
        <v>750295</v>
      </c>
      <c r="I264" s="3">
        <v>752537</v>
      </c>
      <c r="J264" s="3">
        <v>701405</v>
      </c>
      <c r="K264" s="3">
        <v>639915</v>
      </c>
      <c r="L264" s="3">
        <v>450656</v>
      </c>
      <c r="M264" s="3">
        <v>410960</v>
      </c>
      <c r="N264" s="2">
        <v>9.6</v>
      </c>
      <c r="O264" s="3">
        <v>6760181</v>
      </c>
      <c r="P264" s="2">
        <v>13.1</v>
      </c>
    </row>
    <row r="265" spans="1:16" x14ac:dyDescent="0.25">
      <c r="A265" s="2" t="s">
        <v>46</v>
      </c>
      <c r="B265" s="3">
        <v>2072</v>
      </c>
      <c r="C265" s="3">
        <v>806</v>
      </c>
      <c r="D265" s="3">
        <v>1976</v>
      </c>
      <c r="E265" s="3">
        <v>4274</v>
      </c>
      <c r="F265" s="3">
        <v>3474</v>
      </c>
      <c r="G265" s="3">
        <v>3678</v>
      </c>
      <c r="H265" s="3">
        <v>5720</v>
      </c>
      <c r="I265" s="3">
        <v>6696</v>
      </c>
      <c r="J265" s="3">
        <v>4914</v>
      </c>
      <c r="K265" s="3">
        <v>6554</v>
      </c>
      <c r="L265" s="3">
        <v>2712</v>
      </c>
      <c r="M265" s="3">
        <v>3458</v>
      </c>
      <c r="N265" s="2">
        <v>38.299999999999997</v>
      </c>
      <c r="O265" s="3">
        <v>46328</v>
      </c>
      <c r="P265" s="2">
        <v>59.2</v>
      </c>
    </row>
    <row r="266" spans="1:16" x14ac:dyDescent="0.25">
      <c r="A266" s="2" t="s">
        <v>47</v>
      </c>
      <c r="B266" s="3">
        <v>2909</v>
      </c>
      <c r="C266" s="3">
        <v>2622</v>
      </c>
      <c r="D266" s="3">
        <v>3400</v>
      </c>
      <c r="E266" s="3">
        <v>4319</v>
      </c>
      <c r="F266" s="3">
        <v>4674</v>
      </c>
      <c r="G266" s="3">
        <v>4685</v>
      </c>
      <c r="H266" s="3">
        <v>5076</v>
      </c>
      <c r="I266" s="3">
        <v>5072</v>
      </c>
      <c r="J266" s="3">
        <v>4766</v>
      </c>
      <c r="K266" s="3">
        <v>4580</v>
      </c>
      <c r="L266" s="3">
        <v>3357</v>
      </c>
      <c r="M266" s="3">
        <v>3270</v>
      </c>
      <c r="N266" s="2">
        <v>8.6</v>
      </c>
      <c r="O266" s="3">
        <v>48737</v>
      </c>
      <c r="P266" s="2">
        <v>13.4</v>
      </c>
    </row>
    <row r="267" spans="1:16" x14ac:dyDescent="0.25">
      <c r="A267" s="2" t="s">
        <v>48</v>
      </c>
      <c r="B267" s="7">
        <v>1185572</v>
      </c>
      <c r="C267" s="7">
        <v>1242394</v>
      </c>
      <c r="D267" s="7">
        <v>1478166</v>
      </c>
      <c r="E267" s="7">
        <v>1271843</v>
      </c>
      <c r="F267" s="7">
        <v>1434957</v>
      </c>
      <c r="G267" s="7">
        <v>1285663</v>
      </c>
      <c r="H267" s="7">
        <v>1359777</v>
      </c>
      <c r="I267" s="7">
        <v>1399231</v>
      </c>
      <c r="J267" s="7">
        <v>1174278</v>
      </c>
      <c r="K267" s="7">
        <v>1421030</v>
      </c>
      <c r="L267" s="7">
        <v>1392150</v>
      </c>
      <c r="M267" s="7">
        <v>1170954</v>
      </c>
      <c r="N267" s="2">
        <v>1.4</v>
      </c>
      <c r="O267" s="9">
        <f>SUM(B267:M267)</f>
        <v>15816015</v>
      </c>
      <c r="P267" s="2">
        <v>8.1999999999999993</v>
      </c>
    </row>
    <row r="268" spans="1:16" x14ac:dyDescent="0.25">
      <c r="A268" s="32" t="s">
        <v>50</v>
      </c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</row>
    <row r="269" spans="1:16" x14ac:dyDescent="0.25">
      <c r="A269" s="2" t="s">
        <v>44</v>
      </c>
      <c r="B269" s="3">
        <v>29477</v>
      </c>
      <c r="C269" s="3">
        <v>29240</v>
      </c>
      <c r="D269" s="3">
        <v>32915</v>
      </c>
      <c r="E269" s="3">
        <v>35181</v>
      </c>
      <c r="F269" s="3">
        <v>33344</v>
      </c>
      <c r="G269" s="3">
        <v>52528</v>
      </c>
      <c r="H269" s="3">
        <v>89666</v>
      </c>
      <c r="I269" s="3">
        <v>88857</v>
      </c>
      <c r="J269" s="3">
        <v>54244</v>
      </c>
      <c r="K269" s="3">
        <v>33790</v>
      </c>
      <c r="L269" s="3">
        <v>30236</v>
      </c>
      <c r="M269" s="3">
        <v>29023</v>
      </c>
      <c r="N269" s="2">
        <v>-5.4</v>
      </c>
      <c r="O269" s="3">
        <v>539552</v>
      </c>
      <c r="P269" s="2">
        <v>9.1</v>
      </c>
    </row>
    <row r="270" spans="1:16" x14ac:dyDescent="0.25">
      <c r="A270" s="2" t="s">
        <v>45</v>
      </c>
      <c r="B270" s="3">
        <v>27900</v>
      </c>
      <c r="C270" s="3">
        <v>27805</v>
      </c>
      <c r="D270" s="3">
        <v>31508</v>
      </c>
      <c r="E270" s="3">
        <v>34226</v>
      </c>
      <c r="F270" s="3">
        <v>32477</v>
      </c>
      <c r="G270" s="3">
        <v>51418</v>
      </c>
      <c r="H270" s="3">
        <v>88955</v>
      </c>
      <c r="I270" s="3">
        <v>88234</v>
      </c>
      <c r="J270" s="3">
        <v>53430</v>
      </c>
      <c r="K270" s="3">
        <v>32630</v>
      </c>
      <c r="L270" s="3">
        <v>28757</v>
      </c>
      <c r="M270" s="3">
        <v>27976</v>
      </c>
      <c r="N270" s="2">
        <v>-4.5999999999999996</v>
      </c>
      <c r="O270" s="3">
        <v>526306</v>
      </c>
      <c r="P270" s="2">
        <v>9.3000000000000007</v>
      </c>
    </row>
    <row r="271" spans="1:16" x14ac:dyDescent="0.25">
      <c r="A271" s="2" t="s">
        <v>46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/>
      <c r="O271" s="3">
        <v>0</v>
      </c>
      <c r="P271" s="2"/>
    </row>
    <row r="272" spans="1:16" x14ac:dyDescent="0.25">
      <c r="A272" s="2" t="s">
        <v>47</v>
      </c>
      <c r="B272" s="2">
        <v>423</v>
      </c>
      <c r="C272" s="2">
        <v>404</v>
      </c>
      <c r="D272" s="2">
        <v>455</v>
      </c>
      <c r="E272" s="2">
        <v>475</v>
      </c>
      <c r="F272" s="2">
        <v>475</v>
      </c>
      <c r="G272" s="2">
        <v>599</v>
      </c>
      <c r="H272" s="2">
        <v>776</v>
      </c>
      <c r="I272" s="2">
        <v>796</v>
      </c>
      <c r="J272" s="2">
        <v>621</v>
      </c>
      <c r="K272" s="2">
        <v>475</v>
      </c>
      <c r="L272" s="2">
        <v>426</v>
      </c>
      <c r="M272" s="2">
        <v>410</v>
      </c>
      <c r="N272" s="2">
        <v>-2.6</v>
      </c>
      <c r="O272" s="3">
        <v>6346</v>
      </c>
      <c r="P272" s="2">
        <v>0.7</v>
      </c>
    </row>
    <row r="273" spans="1:16" x14ac:dyDescent="0.25">
      <c r="A273" s="2" t="s">
        <v>48</v>
      </c>
      <c r="B273" s="7">
        <v>3984</v>
      </c>
      <c r="C273" s="7">
        <v>3884</v>
      </c>
      <c r="D273" s="7">
        <v>5278</v>
      </c>
      <c r="E273" s="7">
        <v>7948</v>
      </c>
      <c r="F273" s="7">
        <v>4667</v>
      </c>
      <c r="G273" s="7">
        <v>5182</v>
      </c>
      <c r="H273" s="7">
        <v>6834</v>
      </c>
      <c r="I273" s="7">
        <v>3041</v>
      </c>
      <c r="J273" s="7">
        <v>3635</v>
      </c>
      <c r="K273" s="7">
        <v>5990</v>
      </c>
      <c r="L273" s="7">
        <v>4081</v>
      </c>
      <c r="M273" s="7">
        <v>5325</v>
      </c>
      <c r="N273" s="2">
        <v>74.5</v>
      </c>
      <c r="O273" s="9">
        <f>SUM(B273:M273)</f>
        <v>59849</v>
      </c>
      <c r="P273" s="2">
        <v>45.1</v>
      </c>
    </row>
    <row r="274" spans="1:16" x14ac:dyDescent="0.25">
      <c r="A274" s="32" t="s">
        <v>51</v>
      </c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</row>
    <row r="275" spans="1:16" x14ac:dyDescent="0.25">
      <c r="A275" s="2" t="s">
        <v>44</v>
      </c>
      <c r="B275" s="3">
        <v>1853188</v>
      </c>
      <c r="C275" s="3">
        <v>1862102</v>
      </c>
      <c r="D275" s="3">
        <v>2412499</v>
      </c>
      <c r="E275" s="3">
        <v>2794228</v>
      </c>
      <c r="F275" s="3">
        <v>2989739</v>
      </c>
      <c r="G275" s="3">
        <v>3210365</v>
      </c>
      <c r="H275" s="3">
        <v>3576462</v>
      </c>
      <c r="I275" s="3">
        <v>3631577</v>
      </c>
      <c r="J275" s="3">
        <v>3457398</v>
      </c>
      <c r="K275" s="3">
        <v>3264310</v>
      </c>
      <c r="L275" s="3">
        <v>2676457</v>
      </c>
      <c r="M275" s="3">
        <v>2653852</v>
      </c>
      <c r="N275" s="2">
        <v>22.5</v>
      </c>
      <c r="O275" s="3">
        <v>34385021</v>
      </c>
      <c r="P275" s="2">
        <v>11.3</v>
      </c>
    </row>
    <row r="276" spans="1:16" x14ac:dyDescent="0.25">
      <c r="A276" s="2" t="s">
        <v>45</v>
      </c>
      <c r="B276" s="3">
        <v>1486348</v>
      </c>
      <c r="C276" s="3">
        <v>1529661</v>
      </c>
      <c r="D276" s="3">
        <v>1936275</v>
      </c>
      <c r="E276" s="3">
        <v>2205077</v>
      </c>
      <c r="F276" s="3">
        <v>2385246</v>
      </c>
      <c r="G276" s="3">
        <v>2527870</v>
      </c>
      <c r="H276" s="3">
        <v>2818795</v>
      </c>
      <c r="I276" s="3">
        <v>2848335</v>
      </c>
      <c r="J276" s="3">
        <v>2760601</v>
      </c>
      <c r="K276" s="3">
        <v>2590841</v>
      </c>
      <c r="L276" s="3">
        <v>2207558</v>
      </c>
      <c r="M276" s="3">
        <v>2250916</v>
      </c>
      <c r="N276" s="2">
        <v>27.2</v>
      </c>
      <c r="O276" s="3">
        <v>27549988</v>
      </c>
      <c r="P276" s="2">
        <v>13.4</v>
      </c>
    </row>
    <row r="277" spans="1:16" x14ac:dyDescent="0.25">
      <c r="A277" s="2" t="s">
        <v>46</v>
      </c>
      <c r="B277" s="3">
        <v>356802</v>
      </c>
      <c r="C277" s="3">
        <v>323250</v>
      </c>
      <c r="D277" s="3">
        <v>465848</v>
      </c>
      <c r="E277" s="3">
        <v>581048</v>
      </c>
      <c r="F277" s="3">
        <v>597648</v>
      </c>
      <c r="G277" s="3">
        <v>673342</v>
      </c>
      <c r="H277" s="3">
        <v>746100</v>
      </c>
      <c r="I277" s="3">
        <v>772744</v>
      </c>
      <c r="J277" s="3">
        <v>687154</v>
      </c>
      <c r="K277" s="3">
        <v>665178</v>
      </c>
      <c r="L277" s="3">
        <v>460356</v>
      </c>
      <c r="M277" s="3">
        <v>396018</v>
      </c>
      <c r="N277" s="2">
        <v>2.7</v>
      </c>
      <c r="O277" s="3">
        <v>6725628</v>
      </c>
      <c r="P277" s="2">
        <v>3.9</v>
      </c>
    </row>
    <row r="278" spans="1:16" x14ac:dyDescent="0.25">
      <c r="A278" s="2" t="s">
        <v>47</v>
      </c>
      <c r="B278" s="3">
        <v>19090</v>
      </c>
      <c r="C278" s="3">
        <v>17908</v>
      </c>
      <c r="D278" s="3">
        <v>21887</v>
      </c>
      <c r="E278" s="3">
        <v>24359</v>
      </c>
      <c r="F278" s="3">
        <v>26199</v>
      </c>
      <c r="G278" s="3">
        <v>26832</v>
      </c>
      <c r="H278" s="3">
        <v>28256</v>
      </c>
      <c r="I278" s="3">
        <v>28593</v>
      </c>
      <c r="J278" s="3">
        <v>27815</v>
      </c>
      <c r="K278" s="3">
        <v>27739</v>
      </c>
      <c r="L278" s="3">
        <v>24039</v>
      </c>
      <c r="M278" s="3">
        <v>23351</v>
      </c>
      <c r="N278" s="2">
        <v>17.2</v>
      </c>
      <c r="O278" s="3">
        <v>296087</v>
      </c>
      <c r="P278" s="2">
        <v>8.1</v>
      </c>
    </row>
    <row r="279" spans="1:16" x14ac:dyDescent="0.25">
      <c r="A279" s="2" t="s">
        <v>48</v>
      </c>
      <c r="B279" s="7">
        <v>23036393.609999999</v>
      </c>
      <c r="C279" s="7">
        <v>21813516</v>
      </c>
      <c r="D279" s="7">
        <v>27174801.369999997</v>
      </c>
      <c r="E279" s="7">
        <v>26509925.66</v>
      </c>
      <c r="F279" s="7">
        <v>25458959.259999998</v>
      </c>
      <c r="G279" s="7">
        <v>26671746.990000002</v>
      </c>
      <c r="H279" s="7">
        <v>26859804.629999999</v>
      </c>
      <c r="I279" s="7">
        <v>25873065</v>
      </c>
      <c r="J279" s="7">
        <v>26853419.93</v>
      </c>
      <c r="K279" s="7">
        <v>28837822.100000001</v>
      </c>
      <c r="L279" s="7">
        <v>27684627.579999998</v>
      </c>
      <c r="M279" s="7">
        <v>24660157.170000002</v>
      </c>
      <c r="N279" s="2">
        <v>-3.8</v>
      </c>
      <c r="O279" s="9">
        <f>SUM(B279:M279)</f>
        <v>311434239.30000001</v>
      </c>
      <c r="P279" s="2">
        <v>2.9</v>
      </c>
    </row>
  </sheetData>
  <mergeCells count="45">
    <mergeCell ref="B71:P71"/>
    <mergeCell ref="A74:P74"/>
    <mergeCell ref="A81:P81"/>
    <mergeCell ref="A88:P88"/>
    <mergeCell ref="A95:P95"/>
    <mergeCell ref="B104:P104"/>
    <mergeCell ref="A107:P107"/>
    <mergeCell ref="A114:P114"/>
    <mergeCell ref="A121:P121"/>
    <mergeCell ref="A128:P128"/>
    <mergeCell ref="B137:P137"/>
    <mergeCell ref="A140:P140"/>
    <mergeCell ref="A146:P146"/>
    <mergeCell ref="A152:P152"/>
    <mergeCell ref="A158:P158"/>
    <mergeCell ref="A262:P262"/>
    <mergeCell ref="A268:P268"/>
    <mergeCell ref="A274:P274"/>
    <mergeCell ref="A227:P227"/>
    <mergeCell ref="A233:P233"/>
    <mergeCell ref="A239:P239"/>
    <mergeCell ref="A245:P245"/>
    <mergeCell ref="B253:P253"/>
    <mergeCell ref="A256:P256"/>
    <mergeCell ref="B224:P224"/>
    <mergeCell ref="B195:P195"/>
    <mergeCell ref="A198:P198"/>
    <mergeCell ref="A204:P204"/>
    <mergeCell ref="A210:P210"/>
    <mergeCell ref="A216:P216"/>
    <mergeCell ref="B166:P166"/>
    <mergeCell ref="A169:P169"/>
    <mergeCell ref="A175:P175"/>
    <mergeCell ref="A181:P181"/>
    <mergeCell ref="A187:P187"/>
    <mergeCell ref="B38:P38"/>
    <mergeCell ref="A41:P41"/>
    <mergeCell ref="A48:P48"/>
    <mergeCell ref="A55:P55"/>
    <mergeCell ref="A62:P62"/>
    <mergeCell ref="B5:P5"/>
    <mergeCell ref="A8:P8"/>
    <mergeCell ref="A15:P15"/>
    <mergeCell ref="A22:P22"/>
    <mergeCell ref="A29:P29"/>
  </mergeCells>
  <conditionalFormatting sqref="N9:N14">
    <cfRule type="cellIs" dxfId="159" priority="16" operator="greaterThan">
      <formula>0</formula>
    </cfRule>
    <cfRule type="cellIs" dxfId="158" priority="15" operator="lessThan">
      <formula>0</formula>
    </cfRule>
  </conditionalFormatting>
  <conditionalFormatting sqref="N16:N21">
    <cfRule type="cellIs" dxfId="157" priority="13" operator="lessThan">
      <formula>0</formula>
    </cfRule>
    <cfRule type="cellIs" dxfId="156" priority="14" operator="greaterThan">
      <formula>0</formula>
    </cfRule>
  </conditionalFormatting>
  <conditionalFormatting sqref="N23:N28">
    <cfRule type="cellIs" dxfId="155" priority="12" operator="greaterThan">
      <formula>0</formula>
    </cfRule>
    <cfRule type="cellIs" dxfId="154" priority="11" operator="lessThan">
      <formula>0</formula>
    </cfRule>
  </conditionalFormatting>
  <conditionalFormatting sqref="N30:N36">
    <cfRule type="cellIs" dxfId="153" priority="9" operator="lessThan">
      <formula>0</formula>
    </cfRule>
    <cfRule type="cellIs" dxfId="152" priority="10" operator="greaterThan">
      <formula>0</formula>
    </cfRule>
  </conditionalFormatting>
  <conditionalFormatting sqref="N42:N47">
    <cfRule type="cellIs" dxfId="151" priority="51" operator="lessThan">
      <formula>0</formula>
    </cfRule>
    <cfRule type="cellIs" dxfId="150" priority="52" operator="greaterThan">
      <formula>0</formula>
    </cfRule>
  </conditionalFormatting>
  <conditionalFormatting sqref="N49:N54">
    <cfRule type="cellIs" dxfId="149" priority="49" operator="lessThan">
      <formula>0</formula>
    </cfRule>
    <cfRule type="cellIs" dxfId="148" priority="50" operator="greaterThan">
      <formula>0</formula>
    </cfRule>
  </conditionalFormatting>
  <conditionalFormatting sqref="N56:N61">
    <cfRule type="cellIs" dxfId="147" priority="47" operator="lessThan">
      <formula>0</formula>
    </cfRule>
    <cfRule type="cellIs" dxfId="146" priority="48" operator="greaterThan">
      <formula>0</formula>
    </cfRule>
  </conditionalFormatting>
  <conditionalFormatting sqref="N63:N68">
    <cfRule type="cellIs" dxfId="145" priority="53" operator="lessThan">
      <formula>0</formula>
    </cfRule>
    <cfRule type="cellIs" dxfId="144" priority="54" operator="greaterThan">
      <formula>0</formula>
    </cfRule>
  </conditionalFormatting>
  <conditionalFormatting sqref="N75:N80">
    <cfRule type="cellIs" dxfId="143" priority="74" operator="greaterThan">
      <formula>0</formula>
    </cfRule>
    <cfRule type="cellIs" dxfId="142" priority="73" operator="lessThan">
      <formula>0</formula>
    </cfRule>
  </conditionalFormatting>
  <conditionalFormatting sqref="N82:N87">
    <cfRule type="cellIs" dxfId="141" priority="71" operator="lessThan">
      <formula>0</formula>
    </cfRule>
    <cfRule type="cellIs" dxfId="140" priority="72" operator="greaterThan">
      <formula>0</formula>
    </cfRule>
  </conditionalFormatting>
  <conditionalFormatting sqref="N89:N94">
    <cfRule type="cellIs" dxfId="139" priority="70" operator="greaterThan">
      <formula>0</formula>
    </cfRule>
    <cfRule type="cellIs" dxfId="138" priority="69" operator="lessThan">
      <formula>0</formula>
    </cfRule>
  </conditionalFormatting>
  <conditionalFormatting sqref="N96:N101">
    <cfRule type="cellIs" dxfId="137" priority="76" operator="greaterThan">
      <formula>0</formula>
    </cfRule>
    <cfRule type="cellIs" dxfId="136" priority="75" operator="lessThan">
      <formula>0</formula>
    </cfRule>
  </conditionalFormatting>
  <conditionalFormatting sqref="N108:N113">
    <cfRule type="cellIs" dxfId="135" priority="106" operator="greaterThan">
      <formula>0</formula>
    </cfRule>
    <cfRule type="cellIs" dxfId="134" priority="105" operator="lessThan">
      <formula>0</formula>
    </cfRule>
  </conditionalFormatting>
  <conditionalFormatting sqref="N115:N120">
    <cfRule type="cellIs" dxfId="133" priority="104" operator="greaterThan">
      <formula>0</formula>
    </cfRule>
    <cfRule type="cellIs" dxfId="132" priority="103" operator="lessThan">
      <formula>0</formula>
    </cfRule>
  </conditionalFormatting>
  <conditionalFormatting sqref="N122:N127">
    <cfRule type="cellIs" dxfId="131" priority="101" operator="lessThan">
      <formula>0</formula>
    </cfRule>
    <cfRule type="cellIs" dxfId="130" priority="102" operator="greaterThan">
      <formula>0</formula>
    </cfRule>
  </conditionalFormatting>
  <conditionalFormatting sqref="N129:N134 N228:N232">
    <cfRule type="cellIs" dxfId="129" priority="253" operator="lessThan">
      <formula>0</formula>
    </cfRule>
    <cfRule type="cellIs" dxfId="128" priority="254" operator="greaterThan">
      <formula>0</formula>
    </cfRule>
  </conditionalFormatting>
  <conditionalFormatting sqref="N141:N145">
    <cfRule type="cellIs" dxfId="127" priority="124" operator="greaterThan">
      <formula>0</formula>
    </cfRule>
    <cfRule type="cellIs" dxfId="126" priority="123" operator="lessThan">
      <formula>0</formula>
    </cfRule>
  </conditionalFormatting>
  <conditionalFormatting sqref="N147:N151">
    <cfRule type="cellIs" dxfId="125" priority="121" operator="lessThan">
      <formula>0</formula>
    </cfRule>
    <cfRule type="cellIs" dxfId="124" priority="122" operator="greaterThan">
      <formula>0</formula>
    </cfRule>
  </conditionalFormatting>
  <conditionalFormatting sqref="N153:N157">
    <cfRule type="cellIs" dxfId="123" priority="117" operator="lessThan">
      <formula>0</formula>
    </cfRule>
    <cfRule type="cellIs" dxfId="122" priority="118" operator="greaterThan">
      <formula>0</formula>
    </cfRule>
  </conditionalFormatting>
  <conditionalFormatting sqref="N159:N163">
    <cfRule type="cellIs" dxfId="121" priority="115" operator="lessThan">
      <formula>0</formula>
    </cfRule>
    <cfRule type="cellIs" dxfId="120" priority="116" operator="greaterThan">
      <formula>0</formula>
    </cfRule>
  </conditionalFormatting>
  <conditionalFormatting sqref="N170:N174">
    <cfRule type="cellIs" dxfId="119" priority="158" operator="greaterThan">
      <formula>0</formula>
    </cfRule>
    <cfRule type="cellIs" dxfId="118" priority="157" operator="lessThan">
      <formula>0</formula>
    </cfRule>
  </conditionalFormatting>
  <conditionalFormatting sqref="N176:N180">
    <cfRule type="cellIs" dxfId="117" priority="156" operator="greaterThan">
      <formula>0</formula>
    </cfRule>
    <cfRule type="cellIs" dxfId="116" priority="155" operator="lessThan">
      <formula>0</formula>
    </cfRule>
  </conditionalFormatting>
  <conditionalFormatting sqref="N182:N186">
    <cfRule type="cellIs" dxfId="115" priority="141" operator="lessThan">
      <formula>0</formula>
    </cfRule>
    <cfRule type="cellIs" dxfId="114" priority="142" operator="greaterThan">
      <formula>0</formula>
    </cfRule>
  </conditionalFormatting>
  <conditionalFormatting sqref="N188:N192">
    <cfRule type="cellIs" dxfId="113" priority="152" operator="greaterThan">
      <formula>0</formula>
    </cfRule>
    <cfRule type="cellIs" dxfId="112" priority="151" operator="lessThan">
      <formula>0</formula>
    </cfRule>
  </conditionalFormatting>
  <conditionalFormatting sqref="N199:N203">
    <cfRule type="cellIs" dxfId="111" priority="204" operator="greaterThan">
      <formula>0</formula>
    </cfRule>
    <cfRule type="cellIs" dxfId="110" priority="203" operator="lessThan">
      <formula>0</formula>
    </cfRule>
  </conditionalFormatting>
  <conditionalFormatting sqref="N205:N209">
    <cfRule type="cellIs" dxfId="109" priority="187" operator="lessThan">
      <formula>0</formula>
    </cfRule>
    <cfRule type="cellIs" dxfId="108" priority="188" operator="greaterThan">
      <formula>0</formula>
    </cfRule>
  </conditionalFormatting>
  <conditionalFormatting sqref="N211:N215">
    <cfRule type="cellIs" dxfId="107" priority="186" operator="greaterThan">
      <formula>0</formula>
    </cfRule>
    <cfRule type="cellIs" dxfId="106" priority="185" operator="lessThan">
      <formula>0</formula>
    </cfRule>
  </conditionalFormatting>
  <conditionalFormatting sqref="N217:N221">
    <cfRule type="cellIs" dxfId="105" priority="184" operator="greaterThan">
      <formula>0</formula>
    </cfRule>
    <cfRule type="cellIs" dxfId="104" priority="183" operator="lessThan">
      <formula>0</formula>
    </cfRule>
  </conditionalFormatting>
  <conditionalFormatting sqref="N234:N238">
    <cfRule type="cellIs" dxfId="103" priority="224" operator="greaterThan">
      <formula>0</formula>
    </cfRule>
    <cfRule type="cellIs" dxfId="102" priority="223" operator="lessThan">
      <formula>0</formula>
    </cfRule>
  </conditionalFormatting>
  <conditionalFormatting sqref="N240:N244">
    <cfRule type="cellIs" dxfId="101" priority="221" operator="lessThan">
      <formula>0</formula>
    </cfRule>
    <cfRule type="cellIs" dxfId="100" priority="222" operator="greaterThan">
      <formula>0</formula>
    </cfRule>
  </conditionalFormatting>
  <conditionalFormatting sqref="N246:N250">
    <cfRule type="cellIs" dxfId="99" priority="219" operator="lessThan">
      <formula>0</formula>
    </cfRule>
    <cfRule type="cellIs" dxfId="98" priority="220" operator="greaterThan">
      <formula>0</formula>
    </cfRule>
  </conditionalFormatting>
  <conditionalFormatting sqref="N257:N261">
    <cfRule type="cellIs" dxfId="97" priority="251" operator="lessThan">
      <formula>0</formula>
    </cfRule>
    <cfRule type="cellIs" dxfId="96" priority="252" operator="greaterThan">
      <formula>0</formula>
    </cfRule>
  </conditionalFormatting>
  <conditionalFormatting sqref="N263:N267">
    <cfRule type="cellIs" dxfId="95" priority="249" operator="lessThan">
      <formula>0</formula>
    </cfRule>
    <cfRule type="cellIs" dxfId="94" priority="250" operator="greaterThan">
      <formula>0</formula>
    </cfRule>
  </conditionalFormatting>
  <conditionalFormatting sqref="N269:N273">
    <cfRule type="cellIs" dxfId="93" priority="248" operator="greaterThan">
      <formula>0</formula>
    </cfRule>
    <cfRule type="cellIs" dxfId="92" priority="247" operator="lessThan">
      <formula>0</formula>
    </cfRule>
  </conditionalFormatting>
  <conditionalFormatting sqref="N275:N279">
    <cfRule type="cellIs" dxfId="91" priority="245" operator="lessThan">
      <formula>0</formula>
    </cfRule>
    <cfRule type="cellIs" dxfId="90" priority="246" operator="greaterThan">
      <formula>0</formula>
    </cfRule>
  </conditionalFormatting>
  <conditionalFormatting sqref="P9:P14">
    <cfRule type="cellIs" dxfId="89" priority="8" operator="greaterThan">
      <formula>0</formula>
    </cfRule>
    <cfRule type="cellIs" dxfId="88" priority="7" operator="lessThan">
      <formula>0</formula>
    </cfRule>
  </conditionalFormatting>
  <conditionalFormatting sqref="P16:P21">
    <cfRule type="cellIs" dxfId="87" priority="5" operator="lessThan">
      <formula>0</formula>
    </cfRule>
    <cfRule type="cellIs" dxfId="86" priority="6" operator="greaterThan">
      <formula>0</formula>
    </cfRule>
  </conditionalFormatting>
  <conditionalFormatting sqref="P23:P28">
    <cfRule type="cellIs" dxfId="85" priority="3" operator="lessThan">
      <formula>0</formula>
    </cfRule>
    <cfRule type="cellIs" dxfId="84" priority="4" operator="greaterThan">
      <formula>0</formula>
    </cfRule>
  </conditionalFormatting>
  <conditionalFormatting sqref="P30:P36">
    <cfRule type="cellIs" dxfId="83" priority="1" operator="lessThan">
      <formula>0</formula>
    </cfRule>
    <cfRule type="cellIs" dxfId="82" priority="2" operator="greaterThan">
      <formula>0</formula>
    </cfRule>
  </conditionalFormatting>
  <conditionalFormatting sqref="P42:P47">
    <cfRule type="cellIs" dxfId="81" priority="43" operator="lessThan">
      <formula>0</formula>
    </cfRule>
    <cfRule type="cellIs" dxfId="80" priority="44" operator="greaterThan">
      <formula>0</formula>
    </cfRule>
  </conditionalFormatting>
  <conditionalFormatting sqref="P49:P54">
    <cfRule type="cellIs" dxfId="79" priority="42" operator="greaterThan">
      <formula>0</formula>
    </cfRule>
    <cfRule type="cellIs" dxfId="78" priority="41" operator="lessThan">
      <formula>0</formula>
    </cfRule>
  </conditionalFormatting>
  <conditionalFormatting sqref="P56:P61">
    <cfRule type="cellIs" dxfId="77" priority="34" operator="greaterThan">
      <formula>0</formula>
    </cfRule>
    <cfRule type="cellIs" dxfId="76" priority="33" operator="lessThan">
      <formula>0</formula>
    </cfRule>
  </conditionalFormatting>
  <conditionalFormatting sqref="P63:P68">
    <cfRule type="cellIs" dxfId="75" priority="36" operator="greaterThan">
      <formula>0</formula>
    </cfRule>
    <cfRule type="cellIs" dxfId="74" priority="35" operator="lessThan">
      <formula>0</formula>
    </cfRule>
  </conditionalFormatting>
  <conditionalFormatting sqref="P75:P80">
    <cfRule type="cellIs" dxfId="73" priority="66" operator="greaterThan">
      <formula>0</formula>
    </cfRule>
    <cfRule type="cellIs" dxfId="72" priority="65" operator="lessThan">
      <formula>0</formula>
    </cfRule>
  </conditionalFormatting>
  <conditionalFormatting sqref="P82:P87">
    <cfRule type="cellIs" dxfId="71" priority="63" operator="lessThan">
      <formula>0</formula>
    </cfRule>
    <cfRule type="cellIs" dxfId="70" priority="64" operator="greaterThan">
      <formula>0</formula>
    </cfRule>
  </conditionalFormatting>
  <conditionalFormatting sqref="P89:P94">
    <cfRule type="cellIs" dxfId="69" priority="56" operator="greaterThan">
      <formula>0</formula>
    </cfRule>
    <cfRule type="cellIs" dxfId="68" priority="55" operator="lessThan">
      <formula>0</formula>
    </cfRule>
  </conditionalFormatting>
  <conditionalFormatting sqref="P96:P101">
    <cfRule type="cellIs" dxfId="67" priority="58" operator="greaterThan">
      <formula>0</formula>
    </cfRule>
    <cfRule type="cellIs" dxfId="66" priority="57" operator="lessThan">
      <formula>0</formula>
    </cfRule>
  </conditionalFormatting>
  <conditionalFormatting sqref="P108:P113">
    <cfRule type="cellIs" dxfId="65" priority="88" operator="greaterThan">
      <formula>0</formula>
    </cfRule>
    <cfRule type="cellIs" dxfId="64" priority="87" operator="lessThan">
      <formula>0</formula>
    </cfRule>
  </conditionalFormatting>
  <conditionalFormatting sqref="P115:P120">
    <cfRule type="cellIs" dxfId="63" priority="85" operator="lessThan">
      <formula>0</formula>
    </cfRule>
    <cfRule type="cellIs" dxfId="62" priority="86" operator="greaterThan">
      <formula>0</formula>
    </cfRule>
  </conditionalFormatting>
  <conditionalFormatting sqref="P122:P127">
    <cfRule type="cellIs" dxfId="61" priority="78" operator="greaterThan">
      <formula>0</formula>
    </cfRule>
    <cfRule type="cellIs" dxfId="60" priority="77" operator="lessThan">
      <formula>0</formula>
    </cfRule>
  </conditionalFormatting>
  <conditionalFormatting sqref="P129:P134">
    <cfRule type="cellIs" dxfId="59" priority="80" operator="greaterThan">
      <formula>0</formula>
    </cfRule>
    <cfRule type="cellIs" dxfId="58" priority="79" operator="lessThan">
      <formula>0</formula>
    </cfRule>
  </conditionalFormatting>
  <conditionalFormatting sqref="P141:P145">
    <cfRule type="cellIs" dxfId="57" priority="114" operator="greaterThan">
      <formula>0</formula>
    </cfRule>
    <cfRule type="cellIs" dxfId="56" priority="113" operator="lessThan">
      <formula>0</formula>
    </cfRule>
  </conditionalFormatting>
  <conditionalFormatting sqref="P147:P151">
    <cfRule type="cellIs" dxfId="55" priority="111" operator="lessThan">
      <formula>0</formula>
    </cfRule>
    <cfRule type="cellIs" dxfId="54" priority="112" operator="greaterThan">
      <formula>0</formula>
    </cfRule>
  </conditionalFormatting>
  <conditionalFormatting sqref="P153:P157">
    <cfRule type="cellIs" dxfId="53" priority="110" operator="greaterThan">
      <formula>0</formula>
    </cfRule>
    <cfRule type="cellIs" dxfId="52" priority="109" operator="lessThan">
      <formula>0</formula>
    </cfRule>
  </conditionalFormatting>
  <conditionalFormatting sqref="P159:P163">
    <cfRule type="cellIs" dxfId="51" priority="108" operator="greaterThan">
      <formula>0</formula>
    </cfRule>
    <cfRule type="cellIs" dxfId="50" priority="107" operator="lessThan">
      <formula>0</formula>
    </cfRule>
  </conditionalFormatting>
  <conditionalFormatting sqref="P170:P174">
    <cfRule type="cellIs" dxfId="49" priority="150" operator="greaterThan">
      <formula>0</formula>
    </cfRule>
    <cfRule type="cellIs" dxfId="48" priority="149" operator="lessThan">
      <formula>0</formula>
    </cfRule>
  </conditionalFormatting>
  <conditionalFormatting sqref="P176:P180">
    <cfRule type="cellIs" dxfId="47" priority="148" operator="greaterThan">
      <formula>0</formula>
    </cfRule>
    <cfRule type="cellIs" dxfId="46" priority="147" operator="lessThan">
      <formula>0</formula>
    </cfRule>
  </conditionalFormatting>
  <conditionalFormatting sqref="P182:P186">
    <cfRule type="cellIs" dxfId="45" priority="146" operator="greaterThan">
      <formula>0</formula>
    </cfRule>
    <cfRule type="cellIs" dxfId="44" priority="145" operator="lessThan">
      <formula>0</formula>
    </cfRule>
  </conditionalFormatting>
  <conditionalFormatting sqref="P188:P192">
    <cfRule type="cellIs" dxfId="43" priority="144" operator="greaterThan">
      <formula>0</formula>
    </cfRule>
    <cfRule type="cellIs" dxfId="42" priority="143" operator="lessThan">
      <formula>0</formula>
    </cfRule>
  </conditionalFormatting>
  <conditionalFormatting sqref="P199:P203">
    <cfRule type="cellIs" dxfId="41" priority="182" operator="greaterThan">
      <formula>0</formula>
    </cfRule>
    <cfRule type="cellIs" dxfId="40" priority="181" operator="lessThan">
      <formula>0</formula>
    </cfRule>
  </conditionalFormatting>
  <conditionalFormatting sqref="P205:P209">
    <cfRule type="cellIs" dxfId="39" priority="180" operator="greaterThan">
      <formula>0</formula>
    </cfRule>
    <cfRule type="cellIs" dxfId="38" priority="179" operator="lessThan">
      <formula>0</formula>
    </cfRule>
  </conditionalFormatting>
  <conditionalFormatting sqref="P211:P215">
    <cfRule type="cellIs" dxfId="37" priority="178" operator="greaterThan">
      <formula>0</formula>
    </cfRule>
    <cfRule type="cellIs" dxfId="36" priority="177" operator="lessThan">
      <formula>0</formula>
    </cfRule>
  </conditionalFormatting>
  <conditionalFormatting sqref="P217:P221">
    <cfRule type="cellIs" dxfId="35" priority="175" operator="lessThan">
      <formula>0</formula>
    </cfRule>
    <cfRule type="cellIs" dxfId="34" priority="176" operator="greaterThan">
      <formula>0</formula>
    </cfRule>
  </conditionalFormatting>
  <conditionalFormatting sqref="P228:P232">
    <cfRule type="cellIs" dxfId="33" priority="231" operator="lessThan">
      <formula>0</formula>
    </cfRule>
    <cfRule type="cellIs" dxfId="32" priority="232" operator="greaterThan">
      <formula>0</formula>
    </cfRule>
  </conditionalFormatting>
  <conditionalFormatting sqref="P234:P238">
    <cfRule type="cellIs" dxfId="31" priority="229" operator="lessThan">
      <formula>0</formula>
    </cfRule>
    <cfRule type="cellIs" dxfId="30" priority="230" operator="greaterThan">
      <formula>0</formula>
    </cfRule>
  </conditionalFormatting>
  <conditionalFormatting sqref="P240:P244">
    <cfRule type="cellIs" dxfId="29" priority="227" operator="lessThan">
      <formula>0</formula>
    </cfRule>
    <cfRule type="cellIs" dxfId="28" priority="228" operator="greaterThan">
      <formula>0</formula>
    </cfRule>
  </conditionalFormatting>
  <conditionalFormatting sqref="P246:P250">
    <cfRule type="cellIs" dxfId="27" priority="225" operator="lessThan">
      <formula>0</formula>
    </cfRule>
    <cfRule type="cellIs" dxfId="26" priority="226" operator="greaterThan">
      <formula>0</formula>
    </cfRule>
  </conditionalFormatting>
  <conditionalFormatting sqref="P257:P261">
    <cfRule type="cellIs" dxfId="25" priority="241" operator="lessThan">
      <formula>0</formula>
    </cfRule>
    <cfRule type="cellIs" dxfId="24" priority="242" operator="greaterThan">
      <formula>0</formula>
    </cfRule>
  </conditionalFormatting>
  <conditionalFormatting sqref="P263:P267">
    <cfRule type="cellIs" dxfId="23" priority="233" operator="lessThan">
      <formula>0</formula>
    </cfRule>
    <cfRule type="cellIs" dxfId="22" priority="234" operator="greaterThan">
      <formula>0</formula>
    </cfRule>
  </conditionalFormatting>
  <conditionalFormatting sqref="P269:P273">
    <cfRule type="cellIs" dxfId="21" priority="237" operator="lessThan">
      <formula>0</formula>
    </cfRule>
    <cfRule type="cellIs" dxfId="20" priority="238" operator="greaterThan">
      <formula>0</formula>
    </cfRule>
  </conditionalFormatting>
  <conditionalFormatting sqref="P275:P279">
    <cfRule type="cellIs" dxfId="19" priority="235" operator="lessThan">
      <formula>0</formula>
    </cfRule>
    <cfRule type="cellIs" dxfId="18" priority="236" operator="greaterThan">
      <formula>0</formula>
    </cfRule>
  </conditionalFormatting>
  <pageMargins left="0.7" right="0.7" top="0.78740157499999996" bottom="0.78740157499999996" header="0.3" footer="0.3"/>
  <ignoredErrors>
    <ignoredError sqref="A228:P250" formula="1"/>
    <ignoredError sqref="A204:P204 A199:C199 A200:C203 A210:P210 A205:C205 A206:C209 A216:P216 A211:C211 A212:C215 A218:C221 A217:C217 O199 O201:O203 O200 O205 O206:O209 O211 O212:O215 O217 O218:O221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S201"/>
  <sheetViews>
    <sheetView zoomScale="90" zoomScaleNormal="90" workbookViewId="0">
      <selection activeCell="B21" sqref="B21"/>
    </sheetView>
  </sheetViews>
  <sheetFormatPr baseColWidth="10" defaultRowHeight="15" x14ac:dyDescent="0.25"/>
  <cols>
    <col min="1" max="1" width="42.42578125" customWidth="1"/>
    <col min="14" max="14" width="14.140625" bestFit="1" customWidth="1"/>
  </cols>
  <sheetData>
    <row r="2" spans="1:14" x14ac:dyDescent="0.25">
      <c r="A2" s="1" t="s">
        <v>53</v>
      </c>
    </row>
    <row r="3" spans="1:14" x14ac:dyDescent="0.25">
      <c r="A3" s="1"/>
    </row>
    <row r="4" spans="1:14" x14ac:dyDescent="0.25">
      <c r="A4" s="1"/>
    </row>
    <row r="5" spans="1:14" x14ac:dyDescent="0.25">
      <c r="B5" s="31">
        <v>2026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1"/>
      <c r="B6" s="26" t="s">
        <v>32</v>
      </c>
      <c r="C6" s="26" t="s">
        <v>33</v>
      </c>
      <c r="D6" s="26" t="s">
        <v>34</v>
      </c>
      <c r="E6" s="26" t="s">
        <v>14</v>
      </c>
      <c r="F6" s="26" t="s">
        <v>35</v>
      </c>
      <c r="G6" s="26" t="s">
        <v>36</v>
      </c>
      <c r="H6" s="26" t="s">
        <v>37</v>
      </c>
      <c r="I6" s="26" t="s">
        <v>15</v>
      </c>
      <c r="J6" s="26" t="s">
        <v>16</v>
      </c>
      <c r="K6" s="26" t="s">
        <v>38</v>
      </c>
      <c r="L6" s="26" t="s">
        <v>18</v>
      </c>
      <c r="M6" s="26" t="s">
        <v>39</v>
      </c>
      <c r="N6" s="26" t="s">
        <v>40</v>
      </c>
    </row>
    <row r="7" spans="1:14" x14ac:dyDescent="0.25">
      <c r="A7" s="32" t="s">
        <v>31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x14ac:dyDescent="0.25">
      <c r="A8" s="2" t="s">
        <v>44</v>
      </c>
      <c r="B8" s="3">
        <f>'DE_VIE Gruppe inkl. MLA und KSC'!B9</f>
        <v>1910186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>
        <f>SUM(B8:M8)</f>
        <v>1910186</v>
      </c>
    </row>
    <row r="9" spans="1:14" x14ac:dyDescent="0.25">
      <c r="A9" s="2" t="s">
        <v>45</v>
      </c>
      <c r="B9" s="3">
        <f>'DE_VIE Gruppe inkl. MLA und KSC'!B10</f>
        <v>1534396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f t="shared" ref="N9:N13" si="0">SUM(B9:M9)</f>
        <v>1534396</v>
      </c>
    </row>
    <row r="10" spans="1:14" x14ac:dyDescent="0.25">
      <c r="A10" s="2" t="s">
        <v>46</v>
      </c>
      <c r="B10" s="3">
        <f>'DE_VIE Gruppe inkl. MLA und KSC'!B11</f>
        <v>331854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si="0"/>
        <v>331854</v>
      </c>
    </row>
    <row r="11" spans="1:14" x14ac:dyDescent="0.25">
      <c r="A11" s="2" t="s">
        <v>47</v>
      </c>
      <c r="B11" s="3">
        <f>'DE_VIE Gruppe inkl. MLA und KSC'!B12</f>
        <v>15143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15143</v>
      </c>
    </row>
    <row r="12" spans="1:14" x14ac:dyDescent="0.25">
      <c r="A12" s="2" t="s">
        <v>48</v>
      </c>
      <c r="B12" s="6">
        <f>'DE_VIE Gruppe inkl. MLA und KSC'!B13</f>
        <v>22678850.16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 t="shared" si="0"/>
        <v>22678850.16</v>
      </c>
    </row>
    <row r="13" spans="1:14" x14ac:dyDescent="0.25">
      <c r="A13" s="2" t="s">
        <v>55</v>
      </c>
      <c r="B13" s="3">
        <f>'DE_VIE Gruppe inkl. MLA und KSC'!B14</f>
        <v>712013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 t="shared" si="0"/>
        <v>712013</v>
      </c>
    </row>
    <row r="14" spans="1:14" x14ac:dyDescent="0.25">
      <c r="A14" s="2" t="s">
        <v>56</v>
      </c>
      <c r="B14" s="10">
        <f>'DE_VIE only'!B14</f>
        <v>17.372863166204759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5">
        <f>N10/N8*100</f>
        <v>17.372863166204759</v>
      </c>
    </row>
    <row r="15" spans="1:14" x14ac:dyDescent="0.25">
      <c r="A15" s="32" t="s">
        <v>54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x14ac:dyDescent="0.25">
      <c r="A16" s="2" t="s">
        <v>44</v>
      </c>
      <c r="B16" s="5">
        <f>'DE_VIE Gruppe inkl. MLA und KSC'!N9</f>
        <v>1.062588156617994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>'DE_VIE only'!N16</f>
        <v>1.062588156617994</v>
      </c>
    </row>
    <row r="17" spans="1:14" x14ac:dyDescent="0.25">
      <c r="A17" s="2" t="s">
        <v>45</v>
      </c>
      <c r="B17" s="5">
        <f t="shared" ref="B17" si="1">(B9/B29-1)*100</f>
        <v>-0.53498884062415097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>'DE_VIE only'!N17</f>
        <v>-0.53498884062415097</v>
      </c>
    </row>
    <row r="18" spans="1:14" x14ac:dyDescent="0.25">
      <c r="A18" s="2" t="s">
        <v>46</v>
      </c>
      <c r="B18" s="5">
        <f t="shared" ref="B18" si="2">(B10/B30-1)*100</f>
        <v>-2.5042746593493148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>'DE_VIE only'!N18</f>
        <v>-2.5042746593493148</v>
      </c>
    </row>
    <row r="19" spans="1:14" x14ac:dyDescent="0.25">
      <c r="A19" s="2" t="s">
        <v>47</v>
      </c>
      <c r="B19" s="5">
        <f t="shared" ref="B19" si="3">(B11/B31-1)*100</f>
        <v>-4.0245912029408082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>'DE_VIE only'!N19</f>
        <v>-4.0245912029408082</v>
      </c>
    </row>
    <row r="20" spans="1:14" x14ac:dyDescent="0.25">
      <c r="A20" s="2" t="s">
        <v>48</v>
      </c>
      <c r="B20" s="5">
        <f t="shared" ref="B20" si="4">(B12/B32-1)*100</f>
        <v>5.2844115195804786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>'DE_VIE only'!N20</f>
        <v>5.2844115195804786</v>
      </c>
    </row>
    <row r="21" spans="1:14" x14ac:dyDescent="0.25">
      <c r="A21" s="2" t="s">
        <v>55</v>
      </c>
      <c r="B21" s="5">
        <f t="shared" ref="B21" si="5">(B13/B33-1)*100</f>
        <v>2.6814956036681936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>'DE_VIE only'!N21</f>
        <v>2.6814956036681936</v>
      </c>
    </row>
    <row r="22" spans="1:14" x14ac:dyDescent="0.25">
      <c r="A22" s="2" t="s">
        <v>58</v>
      </c>
      <c r="B22" s="5">
        <f>B14-B34</f>
        <v>-0.63558293882026007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>'DE_VIE only'!N22</f>
        <v>-0.63558293882026007</v>
      </c>
    </row>
    <row r="23" spans="1:14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1"/>
    </row>
    <row r="25" spans="1:14" x14ac:dyDescent="0.25">
      <c r="B25" s="31">
        <v>2025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x14ac:dyDescent="0.25">
      <c r="A26" s="1"/>
      <c r="B26" s="17" t="s">
        <v>32</v>
      </c>
      <c r="C26" s="17" t="s">
        <v>33</v>
      </c>
      <c r="D26" s="17" t="s">
        <v>34</v>
      </c>
      <c r="E26" s="17" t="s">
        <v>14</v>
      </c>
      <c r="F26" s="17" t="s">
        <v>35</v>
      </c>
      <c r="G26" s="17" t="s">
        <v>36</v>
      </c>
      <c r="H26" s="17" t="s">
        <v>37</v>
      </c>
      <c r="I26" s="17" t="s">
        <v>15</v>
      </c>
      <c r="J26" s="17" t="s">
        <v>16</v>
      </c>
      <c r="K26" s="17" t="s">
        <v>38</v>
      </c>
      <c r="L26" s="17" t="s">
        <v>18</v>
      </c>
      <c r="M26" s="17" t="s">
        <v>39</v>
      </c>
      <c r="N26" s="17" t="s">
        <v>40</v>
      </c>
    </row>
    <row r="27" spans="1:14" x14ac:dyDescent="0.25">
      <c r="A27" s="32" t="s">
        <v>31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x14ac:dyDescent="0.25">
      <c r="A28" s="2" t="s">
        <v>44</v>
      </c>
      <c r="B28" s="3">
        <f>'DE_VIE only'!B28</f>
        <v>1890102</v>
      </c>
      <c r="C28" s="3">
        <f>'EN_VIE Group incl. MLA and KSC'!C42</f>
        <v>1901065</v>
      </c>
      <c r="D28" s="3">
        <f>'EN_VIE Group incl. MLA and KSC'!D42</f>
        <v>2227037</v>
      </c>
      <c r="E28" s="3">
        <f>'DE_VIE Gruppe inkl. MLA und KSC'!E42</f>
        <v>2808777</v>
      </c>
      <c r="F28" s="3">
        <f>'DE_VIE Gruppe inkl. MLA und KSC'!F42</f>
        <v>2900976</v>
      </c>
      <c r="G28" s="3">
        <f>'DE_VIE Gruppe inkl. MLA und KSC'!G42</f>
        <v>3008513</v>
      </c>
      <c r="H28" s="3">
        <f>'DE_VIE Gruppe inkl. MLA und KSC'!H42</f>
        <v>3283706</v>
      </c>
      <c r="I28" s="3">
        <f>'DE_VIE Gruppe inkl. MLA und KSC'!I42</f>
        <v>3407359</v>
      </c>
      <c r="J28" s="3">
        <f>'DE_VIE Gruppe inkl. MLA und KSC'!J42</f>
        <v>3144947</v>
      </c>
      <c r="K28" s="3">
        <f>'DE_VIE Gruppe inkl. MLA und KSC'!K42</f>
        <v>3064591</v>
      </c>
      <c r="L28" s="3">
        <f>'DE_VIE Gruppe inkl. MLA und KSC'!L42</f>
        <v>2396644</v>
      </c>
      <c r="M28" s="3">
        <f>'DE_VIE Gruppe inkl. MLA und KSC'!M42</f>
        <v>2525398</v>
      </c>
      <c r="N28" s="3">
        <f>SUM(B28:M28)</f>
        <v>32559115</v>
      </c>
    </row>
    <row r="29" spans="1:14" x14ac:dyDescent="0.25">
      <c r="A29" s="2" t="s">
        <v>45</v>
      </c>
      <c r="B29" s="3">
        <f>'DE_VIE only'!B29</f>
        <v>1542649</v>
      </c>
      <c r="C29" s="3">
        <f>'EN_VIE Group incl. MLA and KSC'!C43</f>
        <v>1567682</v>
      </c>
      <c r="D29" s="3">
        <f>'EN_VIE Group incl. MLA and KSC'!D43</f>
        <v>1772157</v>
      </c>
      <c r="E29" s="3">
        <f>'DE_VIE Gruppe inkl. MLA und KSC'!E43</f>
        <v>2167994</v>
      </c>
      <c r="F29" s="3">
        <f>'DE_VIE Gruppe inkl. MLA und KSC'!F43</f>
        <v>2272453</v>
      </c>
      <c r="G29" s="3">
        <f>'DE_VIE Gruppe inkl. MLA und KSC'!G43</f>
        <v>2363752</v>
      </c>
      <c r="H29" s="3">
        <f>'DE_VIE Gruppe inkl. MLA und KSC'!H43</f>
        <v>2535697</v>
      </c>
      <c r="I29" s="3">
        <f>'DE_VIE Gruppe inkl. MLA und KSC'!I43</f>
        <v>2625316</v>
      </c>
      <c r="J29" s="3">
        <f>'DE_VIE Gruppe inkl. MLA und KSC'!J43</f>
        <v>2429303</v>
      </c>
      <c r="K29" s="3">
        <f>'DE_VIE Gruppe inkl. MLA und KSC'!K43</f>
        <v>2350543</v>
      </c>
      <c r="L29" s="3">
        <f>'DE_VIE Gruppe inkl. MLA und KSC'!L43</f>
        <v>1970413</v>
      </c>
      <c r="M29" s="3">
        <f>'DE_VIE Gruppe inkl. MLA und KSC'!M43</f>
        <v>2137388</v>
      </c>
      <c r="N29" s="3">
        <f t="shared" ref="N29:N33" si="6">SUM(B29:M29)</f>
        <v>25735347</v>
      </c>
    </row>
    <row r="30" spans="1:14" x14ac:dyDescent="0.25">
      <c r="A30" s="2" t="s">
        <v>46</v>
      </c>
      <c r="B30" s="3">
        <f>'DE_VIE only'!B30</f>
        <v>340378</v>
      </c>
      <c r="C30" s="3">
        <f>'EN_VIE Group incl. MLA and KSC'!C44</f>
        <v>326176</v>
      </c>
      <c r="D30" s="3">
        <f>'EN_VIE Group incl. MLA and KSC'!D44</f>
        <v>449134</v>
      </c>
      <c r="E30" s="3">
        <f>'DE_VIE Gruppe inkl. MLA und KSC'!E44</f>
        <v>620340</v>
      </c>
      <c r="F30" s="3">
        <f>'DE_VIE Gruppe inkl. MLA und KSC'!F44</f>
        <v>576180</v>
      </c>
      <c r="G30" s="3">
        <f>'DE_VIE Gruppe inkl. MLA und KSC'!G44</f>
        <v>612698</v>
      </c>
      <c r="H30" s="3">
        <f>'DE_VIE Gruppe inkl. MLA und KSC'!H44</f>
        <v>723314</v>
      </c>
      <c r="I30" s="3">
        <f>'DE_VIE Gruppe inkl. MLA und KSC'!I44</f>
        <v>755154</v>
      </c>
      <c r="J30" s="3">
        <f>'DE_VIE Gruppe inkl. MLA und KSC'!J44</f>
        <v>698126</v>
      </c>
      <c r="K30" s="3">
        <f>'DE_VIE Gruppe inkl. MLA und KSC'!K44</f>
        <v>697618</v>
      </c>
      <c r="L30" s="3">
        <f>'DE_VIE Gruppe inkl. MLA und KSC'!L44</f>
        <v>408184</v>
      </c>
      <c r="M30" s="3">
        <f>'DE_VIE Gruppe inkl. MLA und KSC'!M44</f>
        <v>356112</v>
      </c>
      <c r="N30" s="3">
        <f t="shared" si="6"/>
        <v>6563414</v>
      </c>
    </row>
    <row r="31" spans="1:14" x14ac:dyDescent="0.25">
      <c r="A31" s="2" t="s">
        <v>47</v>
      </c>
      <c r="B31" s="3">
        <f>'DE_VIE only'!B31</f>
        <v>15778</v>
      </c>
      <c r="C31" s="3">
        <f>'EN_VIE Group incl. MLA and KSC'!C45</f>
        <v>14986</v>
      </c>
      <c r="D31" s="3">
        <f>'EN_VIE Group incl. MLA and KSC'!D45</f>
        <v>17839</v>
      </c>
      <c r="E31" s="3">
        <f>'DE_VIE Gruppe inkl. MLA und KSC'!E45</f>
        <v>20556</v>
      </c>
      <c r="F31" s="3">
        <f>'DE_VIE Gruppe inkl. MLA und KSC'!F45</f>
        <v>21828</v>
      </c>
      <c r="G31" s="3">
        <f>'DE_VIE Gruppe inkl. MLA und KSC'!G45</f>
        <v>21969</v>
      </c>
      <c r="H31" s="3">
        <f>'DE_VIE Gruppe inkl. MLA und KSC'!H45</f>
        <v>22933</v>
      </c>
      <c r="I31" s="3">
        <f>'DE_VIE Gruppe inkl. MLA und KSC'!I45</f>
        <v>23227</v>
      </c>
      <c r="J31" s="3">
        <f>'DE_VIE Gruppe inkl. MLA und KSC'!J45</f>
        <v>22481</v>
      </c>
      <c r="K31" s="3">
        <f>'DE_VIE Gruppe inkl. MLA und KSC'!K45</f>
        <v>22289</v>
      </c>
      <c r="L31" s="3">
        <f>'DE_VIE Gruppe inkl. MLA und KSC'!L45</f>
        <v>18099</v>
      </c>
      <c r="M31" s="3">
        <f>'DE_VIE Gruppe inkl. MLA und KSC'!M45</f>
        <v>18375</v>
      </c>
      <c r="N31" s="3">
        <f t="shared" si="6"/>
        <v>240360</v>
      </c>
    </row>
    <row r="32" spans="1:14" x14ac:dyDescent="0.25">
      <c r="A32" s="2" t="s">
        <v>48</v>
      </c>
      <c r="B32" s="6">
        <f>'DE_VIE only'!B32</f>
        <v>21540558.41</v>
      </c>
      <c r="C32" s="6">
        <f>'EN_VIE Group incl. MLA and KSC'!C46</f>
        <v>23232408.34</v>
      </c>
      <c r="D32" s="6">
        <f>'EN_VIE Group incl. MLA and KSC'!D46</f>
        <v>28507476.23</v>
      </c>
      <c r="E32" s="6">
        <f>'DE_VIE Gruppe inkl. MLA und KSC'!E46</f>
        <v>26999225.629999999</v>
      </c>
      <c r="F32" s="6">
        <f>'DE_VIE Gruppe inkl. MLA und KSC'!F46</f>
        <v>27944793.52</v>
      </c>
      <c r="G32" s="6">
        <f>'DE_VIE Gruppe inkl. MLA und KSC'!G46</f>
        <v>25776052.719999999</v>
      </c>
      <c r="H32" s="6">
        <f>'DE_VIE Gruppe inkl. MLA und KSC'!H46</f>
        <v>28094627.009999998</v>
      </c>
      <c r="I32" s="6">
        <f>'DE_VIE Gruppe inkl. MLA und KSC'!I46</f>
        <v>25402219.050000001</v>
      </c>
      <c r="J32" s="6">
        <f>'DE_VIE Gruppe inkl. MLA und KSC'!J46</f>
        <v>25735310.32</v>
      </c>
      <c r="K32" s="6">
        <f>'DE_VIE Gruppe inkl. MLA und KSC'!K46</f>
        <v>28502762.809999999</v>
      </c>
      <c r="L32" s="6">
        <f>'DE_VIE Gruppe inkl. MLA und KSC'!L46</f>
        <v>27313424.920000002</v>
      </c>
      <c r="M32" s="6">
        <f>'DE_VIE Gruppe inkl. MLA und KSC'!M46</f>
        <v>24714207</v>
      </c>
      <c r="N32" s="6">
        <f t="shared" si="6"/>
        <v>313763065.95999998</v>
      </c>
    </row>
    <row r="33" spans="1:14" x14ac:dyDescent="0.25">
      <c r="A33" s="2" t="s">
        <v>55</v>
      </c>
      <c r="B33" s="3">
        <f>'DE_VIE only'!B33</f>
        <v>693419</v>
      </c>
      <c r="C33" s="3">
        <f>'EN_VIE Group incl. MLA and KSC'!C47</f>
        <v>652810</v>
      </c>
      <c r="D33" s="3">
        <f>'EN_VIE Group incl. MLA and KSC'!D47</f>
        <v>770976</v>
      </c>
      <c r="E33" s="3">
        <f>'DE_VIE Gruppe inkl. MLA und KSC'!E47</f>
        <v>886597</v>
      </c>
      <c r="F33" s="3">
        <f>'DE_VIE Gruppe inkl. MLA und KSC'!F47</f>
        <v>964279</v>
      </c>
      <c r="G33" s="3">
        <f>'DE_VIE Gruppe inkl. MLA und KSC'!G47</f>
        <v>946026</v>
      </c>
      <c r="H33" s="3">
        <f>'DE_VIE Gruppe inkl. MLA und KSC'!H47</f>
        <v>982969</v>
      </c>
      <c r="I33" s="3">
        <f>'DE_VIE Gruppe inkl. MLA und KSC'!I47</f>
        <v>998272</v>
      </c>
      <c r="J33" s="3">
        <f>'DE_VIE Gruppe inkl. MLA und KSC'!J47</f>
        <v>962334</v>
      </c>
      <c r="K33" s="3">
        <f>'DE_VIE Gruppe inkl. MLA und KSC'!K47</f>
        <v>954938</v>
      </c>
      <c r="L33" s="3">
        <f>'DE_VIE Gruppe inkl. MLA und KSC'!L47</f>
        <v>778432</v>
      </c>
      <c r="M33" s="3">
        <f>'DE_VIE Gruppe inkl. MLA und KSC'!M47</f>
        <v>810911</v>
      </c>
      <c r="N33" s="3">
        <f t="shared" si="6"/>
        <v>10401963</v>
      </c>
    </row>
    <row r="34" spans="1:14" x14ac:dyDescent="0.25">
      <c r="A34" s="2" t="s">
        <v>56</v>
      </c>
      <c r="B34" s="10">
        <f>'DE_VIE only'!B34</f>
        <v>18.008446105025019</v>
      </c>
      <c r="C34" s="10">
        <f>'DE_VIE only'!C34</f>
        <v>17.157540641692943</v>
      </c>
      <c r="D34" s="10">
        <f>'DE_VIE only'!D34</f>
        <v>20.167334444825119</v>
      </c>
      <c r="E34" s="10">
        <f>'DE_VIE only'!E34</f>
        <v>22.085769001953519</v>
      </c>
      <c r="F34" s="10">
        <f>'DE_VIE only'!F34</f>
        <v>19.861591409236066</v>
      </c>
      <c r="G34" s="10">
        <f>'DE_VIE only'!G34</f>
        <v>20.365476233607765</v>
      </c>
      <c r="H34" s="10">
        <f>'DE_VIE only'!H34</f>
        <v>22.027367858145645</v>
      </c>
      <c r="I34" s="10">
        <f>'DE_VIE only'!I34</f>
        <v>22.162443112099432</v>
      </c>
      <c r="J34" s="10">
        <f>'DE_VIE only'!J34</f>
        <v>22.198339113504932</v>
      </c>
      <c r="K34" s="10">
        <f>'DE_VIE only'!K34</f>
        <v>22.763820686023028</v>
      </c>
      <c r="L34" s="10">
        <f>'DE_VIE only'!L34</f>
        <v>17.031482356161366</v>
      </c>
      <c r="M34" s="10">
        <f>'DE_VIE only'!M34</f>
        <v>14.101222856753667</v>
      </c>
      <c r="N34" s="5">
        <f>N30/N28*100</f>
        <v>20.158453324053802</v>
      </c>
    </row>
    <row r="35" spans="1:14" x14ac:dyDescent="0.25">
      <c r="A35" s="32" t="s">
        <v>54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4" x14ac:dyDescent="0.25">
      <c r="A36" s="2" t="s">
        <v>44</v>
      </c>
      <c r="B36" s="5">
        <f t="shared" ref="B36:I36" si="7">(B28/B48-1)*100</f>
        <v>3.3657687455190155</v>
      </c>
      <c r="C36" s="5">
        <f t="shared" si="7"/>
        <v>1.3860778902177184</v>
      </c>
      <c r="D36" s="5">
        <f t="shared" si="7"/>
        <v>0.91103890425210388</v>
      </c>
      <c r="E36" s="5">
        <f t="shared" si="7"/>
        <v>7.6089267714644082</v>
      </c>
      <c r="F36" s="5">
        <f t="shared" si="7"/>
        <v>1.9765546895542219</v>
      </c>
      <c r="G36" s="5">
        <f t="shared" si="7"/>
        <v>-0.40836202008111</v>
      </c>
      <c r="H36" s="5">
        <f t="shared" si="7"/>
        <v>-1.2150671942085856</v>
      </c>
      <c r="I36" s="5">
        <f t="shared" si="7"/>
        <v>2.281781082415657</v>
      </c>
      <c r="J36" s="5">
        <f t="shared" ref="J36:M36" si="8">(J28/J48-1)*100</f>
        <v>2.1703359267817746</v>
      </c>
      <c r="K36" s="5">
        <f t="shared" si="8"/>
        <v>3.7335523142439264</v>
      </c>
      <c r="L36" s="5">
        <f t="shared" si="8"/>
        <v>5.8150870488172801</v>
      </c>
      <c r="M36" s="5">
        <f t="shared" si="8"/>
        <v>6.0781384939530225</v>
      </c>
      <c r="N36" s="5">
        <f>'DE_VIE only'!N36</f>
        <v>2.6459121667590013</v>
      </c>
    </row>
    <row r="37" spans="1:14" x14ac:dyDescent="0.25">
      <c r="A37" s="2" t="s">
        <v>45</v>
      </c>
      <c r="B37" s="5">
        <f t="shared" ref="B37:I41" si="9">(B29/B49-1)*100</f>
        <v>6.1123037799845736</v>
      </c>
      <c r="C37" s="5">
        <f t="shared" si="9"/>
        <v>4.5811568968852745</v>
      </c>
      <c r="D37" s="5">
        <f t="shared" si="9"/>
        <v>0.11547285399293727</v>
      </c>
      <c r="E37" s="5">
        <f t="shared" si="9"/>
        <v>6.9882574140649467</v>
      </c>
      <c r="F37" s="5">
        <f t="shared" si="9"/>
        <v>3.3426878022182471</v>
      </c>
      <c r="G37" s="5">
        <f t="shared" si="9"/>
        <v>1.0862783217746141</v>
      </c>
      <c r="H37" s="5">
        <f t="shared" si="9"/>
        <v>1.2619963599247441E-3</v>
      </c>
      <c r="I37" s="5">
        <f t="shared" si="9"/>
        <v>1.932801560529529</v>
      </c>
      <c r="J37" s="5">
        <f t="shared" ref="J37:M37" si="10">(J29/J49-1)*100</f>
        <v>3.0198567316287894</v>
      </c>
      <c r="K37" s="5">
        <f t="shared" si="10"/>
        <v>4.5399902066433739</v>
      </c>
      <c r="L37" s="5">
        <f t="shared" si="10"/>
        <v>6.4765225247911395</v>
      </c>
      <c r="M37" s="5">
        <f t="shared" si="10"/>
        <v>6.3126407006506957</v>
      </c>
      <c r="N37" s="5">
        <f>'DE_VIE only'!N37</f>
        <v>3.4986745431038413</v>
      </c>
    </row>
    <row r="38" spans="1:14" x14ac:dyDescent="0.25">
      <c r="A38" s="2" t="s">
        <v>46</v>
      </c>
      <c r="B38" s="5">
        <f t="shared" si="9"/>
        <v>-7.231201111989316</v>
      </c>
      <c r="C38" s="5">
        <f t="shared" si="9"/>
        <v>-11.849089238419541</v>
      </c>
      <c r="D38" s="5">
        <f t="shared" si="9"/>
        <v>4.3274859234757379</v>
      </c>
      <c r="E38" s="5">
        <f t="shared" si="9"/>
        <v>7.8878442257724446</v>
      </c>
      <c r="F38" s="5">
        <f t="shared" si="9"/>
        <v>-9.7026761031324682</v>
      </c>
      <c r="G38" s="5">
        <f t="shared" si="9"/>
        <v>-9.0312771890023509</v>
      </c>
      <c r="H38" s="5">
        <f t="shared" si="9"/>
        <v>-6.9525059174642356</v>
      </c>
      <c r="I38" s="5">
        <f t="shared" si="9"/>
        <v>1.1172855210830113</v>
      </c>
      <c r="J38" s="5">
        <f t="shared" ref="J38:M38" si="11">(J30/J50-1)*100</f>
        <v>-1.9477692227743537</v>
      </c>
      <c r="K38" s="5">
        <f t="shared" si="11"/>
        <v>0.19130070114865561</v>
      </c>
      <c r="L38" s="5">
        <f t="shared" si="11"/>
        <v>8.8764215760805953E-2</v>
      </c>
      <c r="M38" s="5">
        <f t="shared" si="11"/>
        <v>-1.8969801486509619</v>
      </c>
      <c r="N38" s="5">
        <f>'DE_VIE only'!N38</f>
        <v>-2.8693971031067411</v>
      </c>
    </row>
    <row r="39" spans="1:14" x14ac:dyDescent="0.25">
      <c r="A39" s="2" t="s">
        <v>47</v>
      </c>
      <c r="B39" s="5">
        <f t="shared" si="9"/>
        <v>3.9736408566721559</v>
      </c>
      <c r="C39" s="5">
        <f t="shared" si="9"/>
        <v>2.9894852587450949</v>
      </c>
      <c r="D39" s="5">
        <f t="shared" si="9"/>
        <v>7.6714147754707973</v>
      </c>
      <c r="E39" s="5">
        <f t="shared" si="9"/>
        <v>3.7395912187736524</v>
      </c>
      <c r="F39" s="5">
        <f t="shared" si="9"/>
        <v>0.54815974941269108</v>
      </c>
      <c r="G39" s="5">
        <f t="shared" si="9"/>
        <v>0.43430556825454492</v>
      </c>
      <c r="H39" s="5">
        <f t="shared" si="9"/>
        <v>0.45556090936966775</v>
      </c>
      <c r="I39" s="5">
        <f t="shared" si="9"/>
        <v>1.939872723282865</v>
      </c>
      <c r="J39" s="5">
        <f t="shared" ref="J39:M39" si="12">(J31/J51-1)*100</f>
        <v>1.9546485260770963</v>
      </c>
      <c r="K39" s="5">
        <f t="shared" si="12"/>
        <v>2.1306818181818121</v>
      </c>
      <c r="L39" s="5">
        <f t="shared" si="12"/>
        <v>4.6729512463131062</v>
      </c>
      <c r="M39" s="5">
        <f t="shared" si="12"/>
        <v>4.0074715571404296</v>
      </c>
      <c r="N39" s="5">
        <f>'DE_VIE only'!N39</f>
        <v>2.6574071701304325</v>
      </c>
    </row>
    <row r="40" spans="1:14" x14ac:dyDescent="0.25">
      <c r="A40" s="2" t="s">
        <v>48</v>
      </c>
      <c r="B40" s="5">
        <f t="shared" si="9"/>
        <v>3.1122218087021869</v>
      </c>
      <c r="C40" s="5">
        <f t="shared" si="9"/>
        <v>9.8889331084110133</v>
      </c>
      <c r="D40" s="5">
        <f t="shared" si="9"/>
        <v>9.5352975334406676</v>
      </c>
      <c r="E40" s="5">
        <f t="shared" si="9"/>
        <v>13.014882890064982</v>
      </c>
      <c r="F40" s="5">
        <f t="shared" si="9"/>
        <v>14.707123182114955</v>
      </c>
      <c r="G40" s="5">
        <f t="shared" si="9"/>
        <v>3.9006269735395227</v>
      </c>
      <c r="H40" s="5">
        <f t="shared" si="9"/>
        <v>9.5428213539042517</v>
      </c>
      <c r="I40" s="5">
        <f t="shared" si="9"/>
        <v>5.6294497778886621</v>
      </c>
      <c r="J40" s="5">
        <f t="shared" ref="J40:M40" si="13">(J32/J52-1)*100</f>
        <v>0.73885853598418816</v>
      </c>
      <c r="K40" s="5">
        <f t="shared" si="13"/>
        <v>-3.1420186276435835</v>
      </c>
      <c r="L40" s="5">
        <f t="shared" si="13"/>
        <v>0.66220585747054361</v>
      </c>
      <c r="M40" s="5">
        <f t="shared" si="13"/>
        <v>-1.2356380795492949</v>
      </c>
      <c r="N40" s="5">
        <f>'DE_VIE only'!N40</f>
        <v>5.3091133609932006</v>
      </c>
    </row>
    <row r="41" spans="1:14" x14ac:dyDescent="0.25">
      <c r="A41" s="2" t="s">
        <v>55</v>
      </c>
      <c r="B41" s="5">
        <f t="shared" si="9"/>
        <v>5.1916273763797038</v>
      </c>
      <c r="C41" s="5">
        <f t="shared" si="9"/>
        <v>3.0374104671020863</v>
      </c>
      <c r="D41" s="5">
        <f t="shared" si="9"/>
        <v>6.6679948698153302</v>
      </c>
      <c r="E41" s="5">
        <f t="shared" si="9"/>
        <v>5.969753218486562</v>
      </c>
      <c r="F41" s="5">
        <f t="shared" si="9"/>
        <v>4.9870763897508219</v>
      </c>
      <c r="G41" s="5">
        <f t="shared" si="9"/>
        <v>1.7703903637061869</v>
      </c>
      <c r="H41" s="5">
        <f t="shared" si="9"/>
        <v>0.63649728897405833</v>
      </c>
      <c r="I41" s="5">
        <f t="shared" si="9"/>
        <v>2.1748720347422701</v>
      </c>
      <c r="J41" s="5">
        <f t="shared" ref="J41:M41" si="14">(J33/J53-1)*100</f>
        <v>2.1996087602031311</v>
      </c>
      <c r="K41" s="5">
        <f t="shared" si="14"/>
        <v>2.3983134814255624</v>
      </c>
      <c r="L41" s="5">
        <f t="shared" si="14"/>
        <v>4.6638296728045203</v>
      </c>
      <c r="M41" s="5">
        <f t="shared" si="14"/>
        <v>5.5836578661948133</v>
      </c>
      <c r="N41" s="5">
        <f>'DE_VIE only'!N41</f>
        <v>3.6054361872107643</v>
      </c>
    </row>
    <row r="42" spans="1:14" x14ac:dyDescent="0.25">
      <c r="A42" s="2" t="s">
        <v>58</v>
      </c>
      <c r="B42" s="5">
        <f>B34-B54</f>
        <v>-2.0571028496972019</v>
      </c>
      <c r="C42" s="5">
        <f t="shared" ref="C42:L42" si="15">C34-C54</f>
        <v>-2.5760700138808339</v>
      </c>
      <c r="D42" s="5">
        <f t="shared" si="15"/>
        <v>0.66042643546732904</v>
      </c>
      <c r="E42" s="5">
        <f t="shared" si="15"/>
        <v>5.7097317224819477E-2</v>
      </c>
      <c r="F42" s="5">
        <f t="shared" si="15"/>
        <v>-2.5689367078414378</v>
      </c>
      <c r="G42" s="5">
        <f t="shared" si="15"/>
        <v>-1.9304412385995491</v>
      </c>
      <c r="H42" s="5">
        <f t="shared" si="15"/>
        <v>-1.3582383337332899</v>
      </c>
      <c r="I42" s="5">
        <f t="shared" si="15"/>
        <v>-0.25522902933293423</v>
      </c>
      <c r="J42" s="5">
        <f t="shared" si="15"/>
        <v>-0.93231019723164721</v>
      </c>
      <c r="K42" s="5">
        <f t="shared" si="15"/>
        <v>-0.80481219408255456</v>
      </c>
      <c r="L42" s="5">
        <f t="shared" si="15"/>
        <v>-0.9744127331480037</v>
      </c>
      <c r="M42" s="5">
        <f t="shared" ref="M42" si="16">(M34/M54-1)*100</f>
        <v>-7.518154782720476</v>
      </c>
      <c r="N42" s="5">
        <f>'DE_VIE only'!N42</f>
        <v>-1.1446454687646721</v>
      </c>
    </row>
    <row r="43" spans="1:14" x14ac:dyDescent="0.25">
      <c r="A43" s="1"/>
    </row>
    <row r="44" spans="1:14" x14ac:dyDescent="0.25">
      <c r="A44" s="1"/>
      <c r="N44" s="12"/>
    </row>
    <row r="45" spans="1:14" x14ac:dyDescent="0.25">
      <c r="B45" s="31">
        <v>2024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</row>
    <row r="46" spans="1:14" x14ac:dyDescent="0.25">
      <c r="A46" s="1"/>
      <c r="B46" s="17" t="s">
        <v>32</v>
      </c>
      <c r="C46" s="17" t="s">
        <v>33</v>
      </c>
      <c r="D46" s="17" t="s">
        <v>34</v>
      </c>
      <c r="E46" s="17" t="s">
        <v>14</v>
      </c>
      <c r="F46" s="17" t="s">
        <v>35</v>
      </c>
      <c r="G46" s="17" t="s">
        <v>36</v>
      </c>
      <c r="H46" s="17" t="s">
        <v>37</v>
      </c>
      <c r="I46" s="17" t="s">
        <v>15</v>
      </c>
      <c r="J46" s="17" t="s">
        <v>16</v>
      </c>
      <c r="K46" s="17" t="s">
        <v>38</v>
      </c>
      <c r="L46" s="17" t="s">
        <v>18</v>
      </c>
      <c r="M46" s="17" t="s">
        <v>39</v>
      </c>
      <c r="N46" s="17" t="s">
        <v>40</v>
      </c>
    </row>
    <row r="47" spans="1:14" x14ac:dyDescent="0.25">
      <c r="A47" s="32" t="s">
        <v>31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x14ac:dyDescent="0.25">
      <c r="A48" s="2" t="s">
        <v>44</v>
      </c>
      <c r="B48" s="3">
        <f>'DE_VIE only'!B48</f>
        <v>1828557</v>
      </c>
      <c r="C48" s="3">
        <f>'EN_VIE Group incl. MLA and KSC'!C75</f>
        <v>1875075</v>
      </c>
      <c r="D48" s="3">
        <f>'EN_VIE Group incl. MLA and KSC'!D75</f>
        <v>2206931</v>
      </c>
      <c r="E48" s="3">
        <f>'EN_VIE Group incl. MLA and KSC'!E75</f>
        <v>2610171</v>
      </c>
      <c r="F48" s="3">
        <f>'EN_VIE Group incl. MLA and KSC'!F75</f>
        <v>2844748</v>
      </c>
      <c r="G48" s="3">
        <f>'EN_VIE Group incl. MLA and KSC'!G75</f>
        <v>3020849</v>
      </c>
      <c r="H48" s="3">
        <f>'EN_VIE Group incl. MLA and KSC'!H75</f>
        <v>3324096</v>
      </c>
      <c r="I48" s="3">
        <f>'EN_VIE Group incl. MLA and KSC'!I75</f>
        <v>3331345</v>
      </c>
      <c r="J48" s="3">
        <f>'EN_VIE Group incl. MLA and KSC'!J75</f>
        <v>3078141</v>
      </c>
      <c r="K48" s="3">
        <f>'EN_VIE Group incl. MLA and KSC'!K75</f>
        <v>2954291</v>
      </c>
      <c r="L48" s="3">
        <f>'EN_VIE Group incl. MLA and KSC'!L75</f>
        <v>2264936</v>
      </c>
      <c r="M48" s="3">
        <f>'EN_VIE Group incl. MLA and KSC'!M75</f>
        <v>2380696</v>
      </c>
      <c r="N48" s="3">
        <f>'DE_VIE only'!N48</f>
        <v>31719836</v>
      </c>
    </row>
    <row r="49" spans="1:14" x14ac:dyDescent="0.25">
      <c r="A49" s="2" t="s">
        <v>45</v>
      </c>
      <c r="B49" s="3">
        <f>'DE_VIE only'!B49</f>
        <v>1453789</v>
      </c>
      <c r="C49" s="3">
        <f>'EN_VIE Group incl. MLA and KSC'!C76</f>
        <v>1499010</v>
      </c>
      <c r="D49" s="3">
        <f>'EN_VIE Group incl. MLA and KSC'!D76</f>
        <v>1770113</v>
      </c>
      <c r="E49" s="3">
        <f>'EN_VIE Group incl. MLA and KSC'!E76</f>
        <v>2026385</v>
      </c>
      <c r="F49" s="3">
        <f>'EN_VIE Group incl. MLA and KSC'!F76</f>
        <v>2198949</v>
      </c>
      <c r="G49" s="3">
        <f>'EN_VIE Group incl. MLA and KSC'!G76</f>
        <v>2338351</v>
      </c>
      <c r="H49" s="3">
        <f>'EN_VIE Group incl. MLA and KSC'!H76</f>
        <v>2535665</v>
      </c>
      <c r="I49" s="3">
        <f>'EN_VIE Group incl. MLA and KSC'!I76</f>
        <v>2575536</v>
      </c>
      <c r="J49" s="3">
        <f>'EN_VIE Group incl. MLA and KSC'!J76</f>
        <v>2358092</v>
      </c>
      <c r="K49" s="3">
        <f>'EN_VIE Group incl. MLA and KSC'!K76</f>
        <v>2248463</v>
      </c>
      <c r="L49" s="3">
        <f>'EN_VIE Group incl. MLA and KSC'!L76</f>
        <v>1850561</v>
      </c>
      <c r="M49" s="3">
        <f>'EN_VIE Group incl. MLA and KSC'!M76</f>
        <v>2010474</v>
      </c>
      <c r="N49" s="3">
        <f>'DE_VIE only'!N49</f>
        <v>24865388</v>
      </c>
    </row>
    <row r="50" spans="1:14" x14ac:dyDescent="0.25">
      <c r="A50" s="2" t="s">
        <v>46</v>
      </c>
      <c r="B50" s="3">
        <f>'DE_VIE only'!B50</f>
        <v>366910</v>
      </c>
      <c r="C50" s="3">
        <f>'EN_VIE Group incl. MLA and KSC'!C77</f>
        <v>370020</v>
      </c>
      <c r="D50" s="3">
        <f>'EN_VIE Group incl. MLA and KSC'!D77</f>
        <v>430504</v>
      </c>
      <c r="E50" s="3">
        <f>'EN_VIE Group incl. MLA and KSC'!E77</f>
        <v>574986</v>
      </c>
      <c r="F50" s="3">
        <f>'EN_VIE Group incl. MLA and KSC'!F77</f>
        <v>638092</v>
      </c>
      <c r="G50" s="3">
        <f>'EN_VIE Group incl. MLA and KSC'!G77</f>
        <v>673526</v>
      </c>
      <c r="H50" s="3">
        <f>'EN_VIE Group incl. MLA and KSC'!H77</f>
        <v>777360</v>
      </c>
      <c r="I50" s="3">
        <f>'EN_VIE Group incl. MLA and KSC'!I77</f>
        <v>746810</v>
      </c>
      <c r="J50" s="3">
        <f>'EN_VIE Group incl. MLA and KSC'!J77</f>
        <v>711994</v>
      </c>
      <c r="K50" s="3">
        <f>'EN_VIE Group incl. MLA and KSC'!K77</f>
        <v>696286</v>
      </c>
      <c r="L50" s="3">
        <f>'EN_VIE Group incl. MLA and KSC'!L77</f>
        <v>407822</v>
      </c>
      <c r="M50" s="3">
        <f>'EN_VIE Group incl. MLA and KSC'!M77</f>
        <v>362998</v>
      </c>
      <c r="N50" s="3">
        <f>'DE_VIE only'!N50</f>
        <v>6757308</v>
      </c>
    </row>
    <row r="51" spans="1:14" x14ac:dyDescent="0.25">
      <c r="A51" s="2" t="s">
        <v>47</v>
      </c>
      <c r="B51" s="3">
        <f>'DE_VIE only'!B51</f>
        <v>15175</v>
      </c>
      <c r="C51" s="3">
        <f>'EN_VIE Group incl. MLA and KSC'!C78</f>
        <v>14551</v>
      </c>
      <c r="D51" s="3">
        <f>'EN_VIE Group incl. MLA and KSC'!D78</f>
        <v>16568</v>
      </c>
      <c r="E51" s="3">
        <f>'EN_VIE Group incl. MLA and KSC'!E78</f>
        <v>19815</v>
      </c>
      <c r="F51" s="3">
        <f>'EN_VIE Group incl. MLA and KSC'!F78</f>
        <v>21709</v>
      </c>
      <c r="G51" s="3">
        <f>'EN_VIE Group incl. MLA and KSC'!G78</f>
        <v>21874</v>
      </c>
      <c r="H51" s="3">
        <f>'EN_VIE Group incl. MLA and KSC'!H78</f>
        <v>22829</v>
      </c>
      <c r="I51" s="3">
        <f>'EN_VIE Group incl. MLA and KSC'!I78</f>
        <v>22785</v>
      </c>
      <c r="J51" s="3">
        <f>'EN_VIE Group incl. MLA and KSC'!J78</f>
        <v>22050</v>
      </c>
      <c r="K51" s="3">
        <f>'EN_VIE Group incl. MLA and KSC'!K78</f>
        <v>21824</v>
      </c>
      <c r="L51" s="3">
        <f>'EN_VIE Group incl. MLA and KSC'!L78</f>
        <v>17291</v>
      </c>
      <c r="M51" s="3">
        <f>'EN_VIE Group incl. MLA and KSC'!M78</f>
        <v>17667</v>
      </c>
      <c r="N51" s="3">
        <f>'DE_VIE only'!N51</f>
        <v>234138</v>
      </c>
    </row>
    <row r="52" spans="1:14" x14ac:dyDescent="0.25">
      <c r="A52" s="2" t="s">
        <v>48</v>
      </c>
      <c r="B52" s="6">
        <f>'DE_VIE only'!B52</f>
        <v>20890402.740000002</v>
      </c>
      <c r="C52" s="6">
        <f>'EN_VIE Group incl. MLA and KSC'!C79</f>
        <v>21141717.990000002</v>
      </c>
      <c r="D52" s="6">
        <f>'EN_VIE Group incl. MLA and KSC'!D79</f>
        <v>26025835.390000001</v>
      </c>
      <c r="E52" s="6">
        <f>'EN_VIE Group incl. MLA and KSC'!E79</f>
        <v>23889973.550000001</v>
      </c>
      <c r="F52" s="6">
        <f>'EN_VIE Group incl. MLA and KSC'!F79</f>
        <v>24361864.149999999</v>
      </c>
      <c r="G52" s="6">
        <f>'EN_VIE Group incl. MLA and KSC'!G79</f>
        <v>24808370.719999999</v>
      </c>
      <c r="H52" s="6">
        <f>'EN_VIE Group incl. MLA and KSC'!H79</f>
        <v>25647163.969999999</v>
      </c>
      <c r="I52" s="6">
        <f>'EN_VIE Group incl. MLA and KSC'!I79</f>
        <v>24048425.039999999</v>
      </c>
      <c r="J52" s="6">
        <f>'EN_VIE Group incl. MLA and KSC'!J79</f>
        <v>25546557.399999999</v>
      </c>
      <c r="K52" s="6">
        <f>'EN_VIE Group incl. MLA and KSC'!K79</f>
        <v>29427376.460000001</v>
      </c>
      <c r="L52" s="6">
        <f>'EN_VIE Group incl. MLA and KSC'!L79</f>
        <v>27133743.68</v>
      </c>
      <c r="M52" s="6">
        <f>'EN_VIE Group incl. MLA and KSC'!M79</f>
        <v>25023405.73</v>
      </c>
      <c r="N52" s="6">
        <f>'DE_VIE only'!N52</f>
        <v>297944836.81999999</v>
      </c>
    </row>
    <row r="53" spans="1:14" x14ac:dyDescent="0.25">
      <c r="A53" s="2" t="s">
        <v>55</v>
      </c>
      <c r="B53" s="3">
        <f>'DE_VIE only'!B53</f>
        <v>659196</v>
      </c>
      <c r="C53" s="3">
        <f>'EN_VIE Group incl. MLA and KSC'!C80</f>
        <v>633566</v>
      </c>
      <c r="D53" s="3">
        <f>'EN_VIE Group incl. MLA and KSC'!D80</f>
        <v>722781</v>
      </c>
      <c r="E53" s="3">
        <f>'EN_VIE Group incl. MLA and KSC'!E80</f>
        <v>836651</v>
      </c>
      <c r="F53" s="3">
        <f>'EN_VIE Group incl. MLA and KSC'!F80</f>
        <v>918474</v>
      </c>
      <c r="G53" s="3">
        <f>'EN_VIE Group incl. MLA and KSC'!G80</f>
        <v>929569</v>
      </c>
      <c r="H53" s="3">
        <f>'EN_VIE Group incl. MLA and KSC'!H80</f>
        <v>976752</v>
      </c>
      <c r="I53" s="3">
        <f>'EN_VIE Group incl. MLA and KSC'!I80</f>
        <v>977023</v>
      </c>
      <c r="J53" s="3">
        <f>'EN_VIE Group incl. MLA and KSC'!J80</f>
        <v>941622</v>
      </c>
      <c r="K53" s="3">
        <f>'EN_VIE Group incl. MLA and KSC'!K80</f>
        <v>932572</v>
      </c>
      <c r="L53" s="3">
        <f>'EN_VIE Group incl. MLA and KSC'!L80</f>
        <v>743745</v>
      </c>
      <c r="M53" s="3">
        <f>'EN_VIE Group incl. MLA and KSC'!M80</f>
        <v>768027</v>
      </c>
      <c r="N53" s="3">
        <f>'DE_VIE only'!N53</f>
        <v>10039978</v>
      </c>
    </row>
    <row r="54" spans="1:14" x14ac:dyDescent="0.25">
      <c r="A54" s="2" t="s">
        <v>56</v>
      </c>
      <c r="B54" s="5">
        <f>'DE_VIE only'!B54</f>
        <v>20.065548954722221</v>
      </c>
      <c r="C54" s="5">
        <f>'DE_VIE only'!C54</f>
        <v>19.733610655573777</v>
      </c>
      <c r="D54" s="5">
        <f>'DE_VIE only'!D54</f>
        <v>19.50690800935779</v>
      </c>
      <c r="E54" s="5">
        <f>'DE_VIE only'!E54</f>
        <v>22.0286716847287</v>
      </c>
      <c r="F54" s="5">
        <f>'DE_VIE only'!F54</f>
        <v>22.430528117077504</v>
      </c>
      <c r="G54" s="5">
        <f>'DE_VIE only'!G54</f>
        <v>22.295917472207314</v>
      </c>
      <c r="H54" s="5">
        <f>'DE_VIE only'!H54</f>
        <v>23.385606191878935</v>
      </c>
      <c r="I54" s="5">
        <f>'DE_VIE only'!I54</f>
        <v>22.417672141432366</v>
      </c>
      <c r="J54" s="5">
        <f>'DE_VIE only'!J54</f>
        <v>23.13064931073658</v>
      </c>
      <c r="K54" s="5">
        <f>'DE_VIE only'!K54</f>
        <v>23.568632880105582</v>
      </c>
      <c r="L54" s="5">
        <f>'DE_VIE only'!L54</f>
        <v>18.005895089309369</v>
      </c>
      <c r="M54" s="5">
        <f>'DE_VIE only'!M54</f>
        <v>15.247557857030044</v>
      </c>
      <c r="N54" s="5">
        <f>'DE_VIE only'!N54</f>
        <v>21.303098792818474</v>
      </c>
    </row>
    <row r="55" spans="1:14" x14ac:dyDescent="0.25">
      <c r="A55" s="32" t="s">
        <v>54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x14ac:dyDescent="0.25">
      <c r="A56" s="2" t="s">
        <v>44</v>
      </c>
      <c r="B56" s="5">
        <f>'DE_VIE only'!B56</f>
        <v>9.5228939736434537</v>
      </c>
      <c r="C56" s="5">
        <f>'DE_VIE only'!C56</f>
        <v>16.819897090459833</v>
      </c>
      <c r="D56" s="5">
        <f>'DE_VIE only'!D56</f>
        <v>7.6270302008840662</v>
      </c>
      <c r="E56" s="5">
        <f>'DE_VIE only'!E56</f>
        <v>5.8794537951646575</v>
      </c>
      <c r="F56" s="5">
        <f>'DE_VIE only'!F56</f>
        <v>5.3327532421849622</v>
      </c>
      <c r="G56" s="5">
        <f>'DE_VIE only'!G56</f>
        <v>6.5010863935857754</v>
      </c>
      <c r="H56" s="5">
        <f>'DE_VIE only'!H56</f>
        <v>5.7089786117224817</v>
      </c>
      <c r="I56" s="5">
        <f>'DE_VIE only'!I56</f>
        <v>7.3278550569993328</v>
      </c>
      <c r="J56" s="5">
        <f>'DE_VIE only'!J56</f>
        <v>5.4309885089596888</v>
      </c>
      <c r="K56" s="5">
        <f>'DE_VIE only'!K56</f>
        <v>7.8428409299561519</v>
      </c>
      <c r="L56" s="5">
        <f>'DE_VIE only'!L56</f>
        <v>7.373114813784154</v>
      </c>
      <c r="M56" s="5">
        <f>'DE_VIE only'!M56</f>
        <v>8.7728436148447173</v>
      </c>
      <c r="N56" s="5">
        <f>'DE_VIE only'!N56</f>
        <v>7.4040437086604793</v>
      </c>
    </row>
    <row r="57" spans="1:14" x14ac:dyDescent="0.25">
      <c r="A57" s="2" t="s">
        <v>45</v>
      </c>
      <c r="B57" s="5">
        <f>'DE_VIE only'!B57</f>
        <v>9.597093069277074</v>
      </c>
      <c r="C57" s="5">
        <f>'DE_VIE only'!C57</f>
        <v>15.795246941952135</v>
      </c>
      <c r="D57" s="5">
        <f>'DE_VIE only'!D57</f>
        <v>12.682030336904138</v>
      </c>
      <c r="E57" s="5">
        <f>'DE_VIE only'!E57</f>
        <v>6.9638387338225582</v>
      </c>
      <c r="F57" s="5">
        <f>'DE_VIE only'!F57</f>
        <v>7.1117207490298151</v>
      </c>
      <c r="G57" s="5">
        <f>'DE_VIE only'!G57</f>
        <v>8.4522047092173267</v>
      </c>
      <c r="H57" s="5">
        <f>'DE_VIE only'!H57</f>
        <v>5.9121932066897198</v>
      </c>
      <c r="I57" s="5">
        <f>'DE_VIE only'!I57</f>
        <v>9.8890202541982664</v>
      </c>
      <c r="J57" s="5">
        <f>'DE_VIE only'!J57</f>
        <v>6.5833679482236507</v>
      </c>
      <c r="K57" s="5">
        <f>'DE_VIE only'!K57</f>
        <v>7.7368656848722628</v>
      </c>
      <c r="L57" s="5">
        <f>'DE_VIE only'!L57</f>
        <v>9.3616515813037537</v>
      </c>
      <c r="M57" s="5">
        <f>'DE_VIE only'!M57</f>
        <v>11.294811895219325</v>
      </c>
      <c r="N57" s="5">
        <f>'DE_VIE only'!N57</f>
        <v>8.9090457876880969</v>
      </c>
    </row>
    <row r="58" spans="1:14" x14ac:dyDescent="0.25">
      <c r="A58" s="2" t="s">
        <v>46</v>
      </c>
      <c r="B58" s="5">
        <f>'DE_VIE only'!B58</f>
        <v>8.853406434309985</v>
      </c>
      <c r="C58" s="5">
        <f>'DE_VIE only'!C58</f>
        <v>20.925520441844505</v>
      </c>
      <c r="D58" s="5">
        <f>'DE_VIE only'!D58</f>
        <v>-9.0374327031161545</v>
      </c>
      <c r="E58" s="5">
        <f>'DE_VIE only'!E58</f>
        <v>1.853242731929905</v>
      </c>
      <c r="F58" s="5">
        <f>'DE_VIE only'!F58</f>
        <v>-0.59076094746091101</v>
      </c>
      <c r="G58" s="5">
        <f>'DE_VIE only'!G58</f>
        <v>0.12874260399013959</v>
      </c>
      <c r="H58" s="5">
        <f>'DE_VIE only'!H58</f>
        <v>4.8002437465790582</v>
      </c>
      <c r="I58" s="5">
        <f>'DE_VIE only'!I58</f>
        <v>-0.68540515237431876</v>
      </c>
      <c r="J58" s="5">
        <f>'DE_VIE only'!J58</f>
        <v>1.4222019629350102</v>
      </c>
      <c r="K58" s="5">
        <f>'DE_VIE only'!K58</f>
        <v>7.9931756494765471</v>
      </c>
      <c r="L58" s="5">
        <f>'DE_VIE only'!L58</f>
        <v>-0.6572152392088082</v>
      </c>
      <c r="M58" s="5">
        <f>'DE_VIE only'!M58</f>
        <v>-3.0614588396152387</v>
      </c>
      <c r="N58" s="5">
        <f>'DE_VIE only'!N58</f>
        <v>2.0608494785120168</v>
      </c>
    </row>
    <row r="59" spans="1:14" x14ac:dyDescent="0.25">
      <c r="A59" s="2" t="s">
        <v>47</v>
      </c>
      <c r="B59" s="5">
        <f>'DE_VIE only'!B59</f>
        <v>5.1774327696146427</v>
      </c>
      <c r="C59" s="5">
        <f>'DE_VIE only'!C59</f>
        <v>12.545440482635929</v>
      </c>
      <c r="D59" s="5">
        <f>'DE_VIE only'!D59</f>
        <v>2.8174258408837138</v>
      </c>
      <c r="E59" s="5">
        <f>'DE_VIE only'!E59</f>
        <v>6.1555769848923081</v>
      </c>
      <c r="F59" s="5">
        <f>'DE_VIE only'!F59</f>
        <v>6.2084148727984401</v>
      </c>
      <c r="G59" s="5">
        <f>'DE_VIE only'!G59</f>
        <v>5.5949794834660782</v>
      </c>
      <c r="H59" s="5">
        <f>'DE_VIE only'!H59</f>
        <v>4.8211579962349038</v>
      </c>
      <c r="I59" s="5">
        <f>'DE_VIE only'!I59</f>
        <v>5.1162576121055459</v>
      </c>
      <c r="J59" s="5">
        <f>'DE_VIE only'!J59</f>
        <v>6.3727145544888897</v>
      </c>
      <c r="K59" s="5">
        <f>'DE_VIE only'!K59</f>
        <v>6.3340479438705799</v>
      </c>
      <c r="L59" s="5">
        <f>'DE_VIE only'!L59</f>
        <v>4.1312857573020167</v>
      </c>
      <c r="M59" s="5">
        <f>'DE_VIE only'!M59</f>
        <v>7.1376591873862916</v>
      </c>
      <c r="N59" s="5">
        <f>'DE_VIE only'!N59</f>
        <v>5.8992740677084488</v>
      </c>
    </row>
    <row r="60" spans="1:14" x14ac:dyDescent="0.25">
      <c r="A60" s="2" t="s">
        <v>48</v>
      </c>
      <c r="B60" s="5">
        <f>'DE_VIE only'!B60</f>
        <v>16.195875918426019</v>
      </c>
      <c r="C60" s="5">
        <f>'DE_VIE only'!C60</f>
        <v>19.725581738587316</v>
      </c>
      <c r="D60" s="5">
        <f>'DE_VIE only'!D60</f>
        <v>12.003191571485573</v>
      </c>
      <c r="E60" s="5">
        <f>'DE_VIE only'!E60</f>
        <v>15.613804155994027</v>
      </c>
      <c r="F60" s="5">
        <f>'DE_VIE only'!F60</f>
        <v>20.368776244777575</v>
      </c>
      <c r="G60" s="5">
        <f>'DE_VIE only'!G60</f>
        <v>21.131511031414128</v>
      </c>
      <c r="H60" s="5">
        <f>'DE_VIE only'!H60</f>
        <v>24.83059640686729</v>
      </c>
      <c r="I60" s="5">
        <f>'DE_VIE only'!I60</f>
        <v>21.476737071218508</v>
      </c>
      <c r="J60" s="5">
        <f>'DE_VIE only'!J60</f>
        <v>26.410507931347027</v>
      </c>
      <c r="K60" s="5">
        <f>'DE_VIE only'!K60</f>
        <v>35.585044944770836</v>
      </c>
      <c r="L60" s="5">
        <f>'DE_VIE only'!L60</f>
        <v>23.511900790178242</v>
      </c>
      <c r="M60" s="5">
        <f>'DE_VIE only'!M60</f>
        <v>21.903124096522774</v>
      </c>
      <c r="N60" s="5">
        <f>'DE_VIE only'!N60</f>
        <v>21.605875856711918</v>
      </c>
    </row>
    <row r="61" spans="1:14" x14ac:dyDescent="0.25">
      <c r="A61" s="2" t="s">
        <v>55</v>
      </c>
      <c r="B61" s="5">
        <f>'DE_VIE only'!B61</f>
        <v>8.6382071950176442</v>
      </c>
      <c r="C61" s="5">
        <f>'DE_VIE only'!C61</f>
        <v>16.853132665670699</v>
      </c>
      <c r="D61" s="5">
        <f>'DE_VIE only'!D61</f>
        <v>7.2278324958720441</v>
      </c>
      <c r="E61" s="5">
        <f>'DE_VIE only'!E61</f>
        <v>7.7182655403674305</v>
      </c>
      <c r="F61" s="5">
        <f>'DE_VIE only'!F61</f>
        <v>7.892783137002457</v>
      </c>
      <c r="G61" s="5">
        <f>'DE_VIE only'!G61</f>
        <v>7.2982809309498187</v>
      </c>
      <c r="H61" s="5">
        <f>'DE_VIE only'!H61</f>
        <v>7.2342780104033721</v>
      </c>
      <c r="I61" s="5">
        <f>'DE_VIE only'!I61</f>
        <v>7.803248806689167</v>
      </c>
      <c r="J61" s="5">
        <f>'DE_VIE only'!J61</f>
        <v>8.4754236790234749</v>
      </c>
      <c r="K61" s="5">
        <f>'DE_VIE only'!K61</f>
        <v>8.5364136285606129</v>
      </c>
      <c r="L61" s="5">
        <f>'DE_VIE only'!L61</f>
        <v>4.8939065926704162</v>
      </c>
      <c r="M61" s="5">
        <f>'DE_VIE only'!M61</f>
        <v>7.8510864772411315</v>
      </c>
      <c r="N61" s="5">
        <f>'DE_VIE only'!N61</f>
        <v>8.1549320642265055</v>
      </c>
    </row>
    <row r="62" spans="1:14" x14ac:dyDescent="0.25">
      <c r="A62" s="2" t="s">
        <v>58</v>
      </c>
      <c r="B62" s="5">
        <f>'DE_VIE only'!B62</f>
        <v>-0.12341033170311277</v>
      </c>
      <c r="C62" s="5">
        <f>'DE_VIE only'!C62</f>
        <v>3.5144897861067781</v>
      </c>
      <c r="D62" s="5">
        <f>'DE_VIE only'!D62</f>
        <v>-15.48352943762945</v>
      </c>
      <c r="E62" s="5">
        <f>'DE_VIE only'!E62</f>
        <v>-3.8026367901594083</v>
      </c>
      <c r="F62" s="5">
        <f>'DE_VIE only'!F62</f>
        <v>-5.6236203909208697</v>
      </c>
      <c r="G62" s="5">
        <f>'DE_VIE only'!G62</f>
        <v>-5.9833603631478489</v>
      </c>
      <c r="H62" s="5">
        <f>'DE_VIE only'!H62</f>
        <v>-0.859657218410248</v>
      </c>
      <c r="I62" s="5">
        <f>'DE_VIE only'!I62</f>
        <v>-7.4661514525916628</v>
      </c>
      <c r="J62" s="5">
        <f>'DE_VIE only'!J62</f>
        <v>-3.802284890541463</v>
      </c>
      <c r="K62" s="5">
        <f>'DE_VIE only'!K62</f>
        <v>0.13940166841304169</v>
      </c>
      <c r="L62" s="5">
        <f>'DE_VIE only'!L62</f>
        <v>-7.4789020202309153</v>
      </c>
      <c r="M62" s="5">
        <f>'DE_VIE only'!M62</f>
        <v>-10.879831823064389</v>
      </c>
      <c r="N62" s="5">
        <f>'DE_VIE only'!N62</f>
        <v>-1.1152816690795433</v>
      </c>
    </row>
    <row r="63" spans="1:14" x14ac:dyDescent="0.25">
      <c r="A63" s="1"/>
    </row>
    <row r="64" spans="1:14" x14ac:dyDescent="0.25">
      <c r="A64" s="1"/>
    </row>
    <row r="65" spans="1:14" x14ac:dyDescent="0.25">
      <c r="B65" s="31">
        <v>2023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pans="1:14" x14ac:dyDescent="0.25">
      <c r="A66" s="1"/>
      <c r="B66" s="17" t="s">
        <v>32</v>
      </c>
      <c r="C66" s="17" t="s">
        <v>33</v>
      </c>
      <c r="D66" s="17" t="s">
        <v>34</v>
      </c>
      <c r="E66" s="17" t="s">
        <v>14</v>
      </c>
      <c r="F66" s="17" t="s">
        <v>35</v>
      </c>
      <c r="G66" s="17" t="s">
        <v>36</v>
      </c>
      <c r="H66" s="17" t="s">
        <v>37</v>
      </c>
      <c r="I66" s="17" t="s">
        <v>15</v>
      </c>
      <c r="J66" s="17" t="s">
        <v>16</v>
      </c>
      <c r="K66" s="17" t="s">
        <v>38</v>
      </c>
      <c r="L66" s="17" t="s">
        <v>18</v>
      </c>
      <c r="M66" s="17" t="s">
        <v>39</v>
      </c>
      <c r="N66" s="17" t="s">
        <v>40</v>
      </c>
    </row>
    <row r="67" spans="1:14" x14ac:dyDescent="0.25">
      <c r="A67" s="32" t="s">
        <v>31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x14ac:dyDescent="0.25">
      <c r="A68" s="2" t="s">
        <v>44</v>
      </c>
      <c r="B68" s="3">
        <f>'DE_VIE only'!B68</f>
        <v>1669566</v>
      </c>
      <c r="C68" s="3">
        <f>'DE_VIE only'!C68</f>
        <v>1605099</v>
      </c>
      <c r="D68" s="3">
        <f>'DE_VIE only'!D68</f>
        <v>2050536</v>
      </c>
      <c r="E68" s="3">
        <f>'DE_VIE only'!E68</f>
        <v>2465229</v>
      </c>
      <c r="F68" s="3">
        <f>'DE_VIE only'!F68</f>
        <v>2700725</v>
      </c>
      <c r="G68" s="3">
        <f>'DE_VIE only'!G68</f>
        <v>2836449</v>
      </c>
      <c r="H68" s="3">
        <f>'DE_VIE only'!H68</f>
        <v>3144573</v>
      </c>
      <c r="I68" s="3">
        <f>'DE_VIE only'!I68</f>
        <v>3103896</v>
      </c>
      <c r="J68" s="3">
        <f>'DE_VIE only'!J68</f>
        <v>2919579</v>
      </c>
      <c r="K68" s="3">
        <f>'DE_VIE only'!K68</f>
        <v>2739441</v>
      </c>
      <c r="L68" s="3">
        <f>'DE_VIE only'!L68</f>
        <v>2109407</v>
      </c>
      <c r="M68" s="3">
        <f>'DE_VIE only'!M68</f>
        <v>2188686</v>
      </c>
      <c r="N68" s="3">
        <f>'DE_VIE only'!N68</f>
        <v>29533186</v>
      </c>
    </row>
    <row r="69" spans="1:14" x14ac:dyDescent="0.25">
      <c r="A69" s="2" t="s">
        <v>45</v>
      </c>
      <c r="B69" s="3">
        <f>'DE_VIE only'!B69</f>
        <v>1326485</v>
      </c>
      <c r="C69" s="3">
        <f>'DE_VIE only'!C69</f>
        <v>1294535</v>
      </c>
      <c r="D69" s="3">
        <f>'DE_VIE only'!D69</f>
        <v>1570892</v>
      </c>
      <c r="E69" s="3">
        <f>'DE_VIE only'!E69</f>
        <v>1894458</v>
      </c>
      <c r="F69" s="3">
        <f>'DE_VIE only'!F69</f>
        <v>2052949</v>
      </c>
      <c r="G69" s="3">
        <f>'DE_VIE only'!G69</f>
        <v>2156112</v>
      </c>
      <c r="H69" s="3">
        <f>'DE_VIE only'!H69</f>
        <v>2394120</v>
      </c>
      <c r="I69" s="3">
        <f>'DE_VIE only'!I69</f>
        <v>2343761</v>
      </c>
      <c r="J69" s="3">
        <f>'DE_VIE only'!J69</f>
        <v>2212439</v>
      </c>
      <c r="K69" s="3">
        <f>'DE_VIE only'!K69</f>
        <v>2086995</v>
      </c>
      <c r="L69" s="3">
        <f>'DE_VIE only'!L69</f>
        <v>1692148</v>
      </c>
      <c r="M69" s="3">
        <f>'DE_VIE only'!M69</f>
        <v>1806440</v>
      </c>
      <c r="N69" s="3">
        <f>'DE_VIE only'!N69</f>
        <v>22831334</v>
      </c>
    </row>
    <row r="70" spans="1:14" x14ac:dyDescent="0.25">
      <c r="A70" s="2" t="s">
        <v>46</v>
      </c>
      <c r="B70" s="3">
        <f>'DE_VIE only'!B70</f>
        <v>337068</v>
      </c>
      <c r="C70" s="3">
        <f>'DE_VIE only'!C70</f>
        <v>305990</v>
      </c>
      <c r="D70" s="3">
        <f>'DE_VIE only'!D70</f>
        <v>473276</v>
      </c>
      <c r="E70" s="3">
        <f>'DE_VIE only'!E70</f>
        <v>564524</v>
      </c>
      <c r="F70" s="3">
        <f>'DE_VIE only'!F70</f>
        <v>641884</v>
      </c>
      <c r="G70" s="3">
        <f>'DE_VIE only'!G70</f>
        <v>672660</v>
      </c>
      <c r="H70" s="3">
        <f>'DE_VIE only'!H70</f>
        <v>741754</v>
      </c>
      <c r="I70" s="3">
        <f>'DE_VIE only'!I70</f>
        <v>751964</v>
      </c>
      <c r="J70" s="3">
        <f>'DE_VIE only'!J70</f>
        <v>702010</v>
      </c>
      <c r="K70" s="3">
        <f>'DE_VIE only'!K70</f>
        <v>644750</v>
      </c>
      <c r="L70" s="3">
        <f>'DE_VIE only'!L70</f>
        <v>410520</v>
      </c>
      <c r="M70" s="3">
        <f>'DE_VIE only'!M70</f>
        <v>374462</v>
      </c>
      <c r="N70" s="3">
        <f>'DE_VIE only'!N70</f>
        <v>6620862</v>
      </c>
    </row>
    <row r="71" spans="1:14" x14ac:dyDescent="0.25">
      <c r="A71" s="2" t="s">
        <v>47</v>
      </c>
      <c r="B71" s="3">
        <f>'DE_VIE only'!B71</f>
        <v>14428</v>
      </c>
      <c r="C71" s="3">
        <f>'DE_VIE only'!C71</f>
        <v>12929</v>
      </c>
      <c r="D71" s="3">
        <f>'DE_VIE only'!D71</f>
        <v>16114</v>
      </c>
      <c r="E71" s="3">
        <f>'DE_VIE only'!E71</f>
        <v>18666</v>
      </c>
      <c r="F71" s="3">
        <f>'DE_VIE only'!F71</f>
        <v>20440</v>
      </c>
      <c r="G71" s="3">
        <f>'DE_VIE only'!G71</f>
        <v>20715</v>
      </c>
      <c r="H71" s="3">
        <f>'DE_VIE only'!H71</f>
        <v>21779</v>
      </c>
      <c r="I71" s="3">
        <f>'DE_VIE only'!I71</f>
        <v>21676</v>
      </c>
      <c r="J71" s="3">
        <f>'DE_VIE only'!J71</f>
        <v>20729</v>
      </c>
      <c r="K71" s="3">
        <f>'DE_VIE only'!K71</f>
        <v>20524</v>
      </c>
      <c r="L71" s="3">
        <f>'DE_VIE only'!L71</f>
        <v>16605</v>
      </c>
      <c r="M71" s="3">
        <f>'DE_VIE only'!M71</f>
        <v>16490</v>
      </c>
      <c r="N71" s="3">
        <f>'DE_VIE only'!N71</f>
        <v>221095</v>
      </c>
    </row>
    <row r="72" spans="1:14" x14ac:dyDescent="0.25">
      <c r="A72" s="2" t="s">
        <v>48</v>
      </c>
      <c r="B72" s="6">
        <f>'DE_VIE only'!B72</f>
        <v>17978609.460000001</v>
      </c>
      <c r="C72" s="6">
        <f>'DE_VIE only'!C72</f>
        <v>17658480.07</v>
      </c>
      <c r="D72" s="6">
        <f>'DE_VIE only'!D72</f>
        <v>23236690.870000001</v>
      </c>
      <c r="E72" s="6">
        <f>'DE_VIE only'!E72</f>
        <v>20663599.579999998</v>
      </c>
      <c r="F72" s="6">
        <f>'DE_VIE only'!F72</f>
        <v>20239355.18</v>
      </c>
      <c r="G72" s="6">
        <f>'DE_VIE only'!G72</f>
        <v>20480526.09</v>
      </c>
      <c r="H72" s="6">
        <f>'DE_VIE only'!H72</f>
        <v>20545575.129999999</v>
      </c>
      <c r="I72" s="6">
        <f>'DE_VIE only'!I72</f>
        <v>19796732.789999999</v>
      </c>
      <c r="J72" s="6">
        <f>'DE_VIE only'!J72</f>
        <v>20209203.98</v>
      </c>
      <c r="K72" s="6">
        <f>'DE_VIE only'!K72</f>
        <v>21703998.75</v>
      </c>
      <c r="L72" s="6">
        <f>'DE_VIE only'!L72</f>
        <v>21968525.710000001</v>
      </c>
      <c r="M72" s="6">
        <f>'DE_VIE only'!M72</f>
        <v>20527288.300000001</v>
      </c>
      <c r="N72" s="6">
        <f>'DE_VIE only'!N72</f>
        <v>245008585.91</v>
      </c>
    </row>
    <row r="73" spans="1:14" x14ac:dyDescent="0.25">
      <c r="A73" s="2" t="s">
        <v>55</v>
      </c>
      <c r="B73" s="3">
        <f>'DE_VIE only'!B73</f>
        <v>606781</v>
      </c>
      <c r="C73" s="3">
        <f>'DE_VIE only'!C73</f>
        <v>542190</v>
      </c>
      <c r="D73" s="3">
        <f>'DE_VIE only'!D73</f>
        <v>674061</v>
      </c>
      <c r="E73" s="3">
        <f>'DE_VIE only'!E73</f>
        <v>776703</v>
      </c>
      <c r="F73" s="3">
        <f>'DE_VIE only'!F73</f>
        <v>851284</v>
      </c>
      <c r="G73" s="3">
        <f>'DE_VIE only'!G73</f>
        <v>866341</v>
      </c>
      <c r="H73" s="3">
        <f>'DE_VIE only'!H73</f>
        <v>910858</v>
      </c>
      <c r="I73" s="3">
        <f>'DE_VIE only'!I73</f>
        <v>906302</v>
      </c>
      <c r="J73" s="3">
        <f>'DE_VIE only'!J73</f>
        <v>868051</v>
      </c>
      <c r="K73" s="3">
        <f>'DE_VIE only'!K73</f>
        <v>859225</v>
      </c>
      <c r="L73" s="3">
        <f>'DE_VIE only'!L73</f>
        <v>709045</v>
      </c>
      <c r="M73" s="3">
        <f>'DE_VIE only'!M73</f>
        <v>712118</v>
      </c>
      <c r="N73" s="3">
        <f>'DE_VIE only'!N73</f>
        <v>9282959</v>
      </c>
    </row>
    <row r="74" spans="1:14" x14ac:dyDescent="0.25">
      <c r="A74" s="2" t="s">
        <v>56</v>
      </c>
      <c r="B74" s="5">
        <f>'DE_VIE only'!B74</f>
        <v>20.188959286425334</v>
      </c>
      <c r="C74" s="5">
        <f>'DE_VIE only'!C74</f>
        <v>19.063621620847062</v>
      </c>
      <c r="D74" s="5">
        <f>'DE_VIE only'!D74</f>
        <v>23.080599414006876</v>
      </c>
      <c r="E74" s="5">
        <f>'DE_VIE only'!E74</f>
        <v>22.899454776817894</v>
      </c>
      <c r="F74" s="5">
        <f>'DE_VIE only'!F74</f>
        <v>23.767099575114088</v>
      </c>
      <c r="G74" s="5">
        <f>'DE_VIE only'!G74</f>
        <v>23.714863196905707</v>
      </c>
      <c r="H74" s="5">
        <f>'DE_VIE only'!H74</f>
        <v>23.588385450107214</v>
      </c>
      <c r="I74" s="5">
        <f>'DE_VIE only'!I74</f>
        <v>24.22645604105292</v>
      </c>
      <c r="J74" s="5">
        <f>'DE_VIE only'!J74</f>
        <v>24.044905104468832</v>
      </c>
      <c r="K74" s="5">
        <f>'DE_VIE only'!K74</f>
        <v>23.535823549402963</v>
      </c>
      <c r="L74" s="5">
        <f>'DE_VIE only'!L74</f>
        <v>19.461393652339261</v>
      </c>
      <c r="M74" s="5">
        <f>'DE_VIE only'!M74</f>
        <v>17.108986853299193</v>
      </c>
      <c r="N74" s="5">
        <f>'DE_VIE only'!N74</f>
        <v>22.418380461898018</v>
      </c>
    </row>
    <row r="75" spans="1:14" x14ac:dyDescent="0.25">
      <c r="A75" s="32" t="s">
        <v>54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</row>
    <row r="76" spans="1:14" x14ac:dyDescent="0.25">
      <c r="A76" s="2" t="s">
        <v>44</v>
      </c>
      <c r="B76" s="5">
        <f>'DE_VIE only'!B76</f>
        <v>103.68658759458027</v>
      </c>
      <c r="C76" s="5">
        <f>'DE_VIE only'!C76</f>
        <v>83.637794789127028</v>
      </c>
      <c r="D76" s="5">
        <f>'DE_VIE only'!D76</f>
        <v>65.400353783572541</v>
      </c>
      <c r="E76" s="5">
        <f>'DE_VIE only'!E76</f>
        <v>37.701135300442679</v>
      </c>
      <c r="F76" s="5">
        <f>'DE_VIE only'!F76</f>
        <v>27.797662593066129</v>
      </c>
      <c r="G76" s="5">
        <f>'DE_VIE only'!G76</f>
        <v>18.160019829078333</v>
      </c>
      <c r="H76" s="5">
        <f>'DE_VIE only'!H76</f>
        <v>13.37395880992014</v>
      </c>
      <c r="I76" s="5">
        <f>'DE_VIE only'!I76</f>
        <v>12.134606498750555</v>
      </c>
      <c r="J76" s="5">
        <f>'DE_VIE only'!J76</f>
        <v>10.14818576378409</v>
      </c>
      <c r="K76" s="5">
        <f>'DE_VIE only'!K76</f>
        <v>12.003501436922015</v>
      </c>
      <c r="L76" s="5">
        <f>'DE_VIE only'!L76</f>
        <v>11.955423907557194</v>
      </c>
      <c r="M76" s="5">
        <f>'DE_VIE only'!M76</f>
        <v>13.854294493686648</v>
      </c>
      <c r="N76" s="5">
        <f>'DE_VIE only'!N76</f>
        <v>24.706613209207127</v>
      </c>
    </row>
    <row r="77" spans="1:14" x14ac:dyDescent="0.25">
      <c r="A77" s="2" t="s">
        <v>45</v>
      </c>
      <c r="B77" s="5">
        <f>'DE_VIE only'!B77</f>
        <v>108.77099931064657</v>
      </c>
      <c r="C77" s="5">
        <f>'DE_VIE only'!C77</f>
        <v>78.511492961087058</v>
      </c>
      <c r="D77" s="5">
        <f>'DE_VIE only'!D77</f>
        <v>58.77764143906299</v>
      </c>
      <c r="E77" s="5">
        <f>'DE_VIE only'!E77</f>
        <v>38.183364527700746</v>
      </c>
      <c r="F77" s="5">
        <f>'DE_VIE only'!F77</f>
        <v>27.889435497083646</v>
      </c>
      <c r="G77" s="5">
        <f>'DE_VIE only'!G77</f>
        <v>21.415760366120452</v>
      </c>
      <c r="H77" s="5">
        <f>'DE_VIE only'!H77</f>
        <v>18.482959649022956</v>
      </c>
      <c r="I77" s="5">
        <f>'DE_VIE only'!I77</f>
        <v>17.491353930170739</v>
      </c>
      <c r="J77" s="5">
        <f>'DE_VIE only'!J77</f>
        <v>15.539001036615785</v>
      </c>
      <c r="K77" s="5">
        <f>'DE_VIE only'!K77</f>
        <v>17.125704748232451</v>
      </c>
      <c r="L77" s="5">
        <f>'DE_VIE only'!L77</f>
        <v>16.650144972694392</v>
      </c>
      <c r="M77" s="5">
        <f>'DE_VIE only'!M77</f>
        <v>16.91131595450759</v>
      </c>
      <c r="N77" s="5">
        <f>'DE_VIE only'!N77</f>
        <v>28.194427748075547</v>
      </c>
    </row>
    <row r="78" spans="1:14" x14ac:dyDescent="0.25">
      <c r="A78" s="2" t="s">
        <v>46</v>
      </c>
      <c r="B78" s="5">
        <f>'DE_VIE only'!B78</f>
        <v>87.149789568365293</v>
      </c>
      <c r="C78" s="5">
        <f>'DE_VIE only'!C78</f>
        <v>110.23593915325738</v>
      </c>
      <c r="D78" s="5">
        <f>'DE_VIE only'!D78</f>
        <v>93.121852888609595</v>
      </c>
      <c r="E78" s="5">
        <f>'DE_VIE only'!E78</f>
        <v>38.07133912499021</v>
      </c>
      <c r="F78" s="5">
        <f>'DE_VIE only'!F78</f>
        <v>27.995884248476543</v>
      </c>
      <c r="G78" s="5">
        <f>'DE_VIE only'!G78</f>
        <v>8.9377332089552333</v>
      </c>
      <c r="H78" s="5">
        <f>'DE_VIE only'!H78</f>
        <v>-0.44559332361617798</v>
      </c>
      <c r="I78" s="5">
        <f>'DE_VIE only'!I78</f>
        <v>-2.0739949732383578</v>
      </c>
      <c r="J78" s="5">
        <f>'DE_VIE only'!J78</f>
        <v>-3.5387845510357785</v>
      </c>
      <c r="K78" s="5">
        <f>'DE_VIE only'!K78</f>
        <v>-1.9969964492436376</v>
      </c>
      <c r="L78" s="5">
        <f>'DE_VIE only'!L78</f>
        <v>-4.063490282958016</v>
      </c>
      <c r="M78" s="5">
        <f>'DE_VIE only'!M78</f>
        <v>1.3368622165933264</v>
      </c>
      <c r="N78" s="5">
        <f>'DE_VIE only'!N78</f>
        <v>14.259408951939289</v>
      </c>
    </row>
    <row r="79" spans="1:14" x14ac:dyDescent="0.25">
      <c r="A79" s="2" t="s">
        <v>47</v>
      </c>
      <c r="B79" s="5">
        <f>'DE_VIE only'!B79</f>
        <v>47.209468421589641</v>
      </c>
      <c r="C79" s="5">
        <f>'DE_VIE only'!C79</f>
        <v>48.013737836290794</v>
      </c>
      <c r="D79" s="5">
        <f>'DE_VIE only'!D79</f>
        <v>36.640379886373275</v>
      </c>
      <c r="E79" s="5">
        <f>'DE_VIE only'!E79</f>
        <v>23.013048635824429</v>
      </c>
      <c r="F79" s="5">
        <f>'DE_VIE only'!F79</f>
        <v>17.647058823529417</v>
      </c>
      <c r="G79" s="5">
        <f>'DE_VIE only'!G79</f>
        <v>14.195148842337368</v>
      </c>
      <c r="H79" s="5">
        <f>'DE_VIE only'!H79</f>
        <v>12.733578342564321</v>
      </c>
      <c r="I79" s="5">
        <f>'DE_VIE only'!I79</f>
        <v>9.2210017131915798</v>
      </c>
      <c r="J79" s="5">
        <f>'DE_VIE only'!J79</f>
        <v>6.3298281610669305</v>
      </c>
      <c r="K79" s="5">
        <f>'DE_VIE only'!K79</f>
        <v>10.296646603611359</v>
      </c>
      <c r="L79" s="5">
        <f>'DE_VIE only'!L79</f>
        <v>10.51580698835275</v>
      </c>
      <c r="M79" s="5">
        <f>'DE_VIE only'!M79</f>
        <v>9.1908356509071698</v>
      </c>
      <c r="N79" s="5">
        <f>'DE_VIE only'!N79</f>
        <v>17.346559667112494</v>
      </c>
    </row>
    <row r="80" spans="1:14" x14ac:dyDescent="0.25">
      <c r="A80" s="2" t="s">
        <v>48</v>
      </c>
      <c r="B80" s="5">
        <f>'DE_VIE only'!B80</f>
        <v>-13.438947843314143</v>
      </c>
      <c r="C80" s="5">
        <f>'DE_VIE only'!C80</f>
        <v>-3.2887128596828963</v>
      </c>
      <c r="D80" s="5">
        <f>'DE_VIE only'!D80</f>
        <v>5.6172634089543871</v>
      </c>
      <c r="E80" s="5">
        <f>'DE_VIE only'!E80</f>
        <v>-5.7901069704035528</v>
      </c>
      <c r="F80" s="5">
        <f>'DE_VIE only'!F80</f>
        <v>-3.4176473249639905</v>
      </c>
      <c r="G80" s="5">
        <f>'DE_VIE only'!G80</f>
        <v>2.1549574412405015</v>
      </c>
      <c r="H80" s="5">
        <f>'DE_VIE only'!H80</f>
        <v>-3.9052095754398941</v>
      </c>
      <c r="I80" s="5">
        <f>'DE_VIE only'!I80</f>
        <v>0.74810659566326709</v>
      </c>
      <c r="J80" s="5">
        <f>'DE_VIE only'!J80</f>
        <v>-5.1466909922622817</v>
      </c>
      <c r="K80" s="5">
        <f>'DE_VIE only'!K80</f>
        <v>-4.8631447162412744</v>
      </c>
      <c r="L80" s="5">
        <f>'DE_VIE only'!L80</f>
        <v>2.4071968291709211</v>
      </c>
      <c r="M80" s="5">
        <f>'DE_VIE only'!M80</f>
        <v>2.2874782551969286</v>
      </c>
      <c r="N80" s="5">
        <f>'DE_VIE only'!N80</f>
        <v>-2.24568131842523</v>
      </c>
    </row>
    <row r="81" spans="1:14" x14ac:dyDescent="0.25">
      <c r="A81" s="2" t="s">
        <v>55</v>
      </c>
      <c r="B81" s="5">
        <f>'DE_VIE only'!B81</f>
        <v>40.28321080131316</v>
      </c>
      <c r="C81" s="5">
        <f>'DE_VIE only'!C81</f>
        <v>45.672464655908954</v>
      </c>
      <c r="D81" s="5">
        <f>'DE_VIE only'!D81</f>
        <v>33.742527266919176</v>
      </c>
      <c r="E81" s="5">
        <f>'DE_VIE only'!E81</f>
        <v>21.30752987774023</v>
      </c>
      <c r="F81" s="5">
        <f>'DE_VIE only'!F81</f>
        <v>19.657480525249007</v>
      </c>
      <c r="G81" s="5">
        <f>'DE_VIE only'!G81</f>
        <v>17.288030499130834</v>
      </c>
      <c r="H81" s="5">
        <f>'DE_VIE only'!H81</f>
        <v>12.571124898039887</v>
      </c>
      <c r="I81" s="5">
        <f>'DE_VIE only'!I81</f>
        <v>10.602595488039125</v>
      </c>
      <c r="J81" s="5">
        <f>'DE_VIE only'!J81</f>
        <v>8.9675802835501361</v>
      </c>
      <c r="K81" s="5">
        <f>'DE_VIE only'!K81</f>
        <v>11.219338554138879</v>
      </c>
      <c r="L81" s="5">
        <f>'DE_VIE only'!L81</f>
        <v>13.416350752595285</v>
      </c>
      <c r="M81" s="5">
        <f>'DE_VIE only'!M81</f>
        <v>12.263371631080444</v>
      </c>
      <c r="N81" s="5">
        <f>'DE_VIE only'!N81</f>
        <v>18.159200592135115</v>
      </c>
    </row>
    <row r="82" spans="1:14" x14ac:dyDescent="0.25">
      <c r="A82" s="2" t="s">
        <v>58</v>
      </c>
      <c r="B82" s="5">
        <f>'DE_VIE only'!B82</f>
        <v>-1.7839226154039309</v>
      </c>
      <c r="C82" s="5">
        <f>'DE_VIE only'!C82</f>
        <v>2.4118471942364401</v>
      </c>
      <c r="D82" s="5">
        <f>'DE_VIE only'!D82</f>
        <v>3.3130834570448968</v>
      </c>
      <c r="E82" s="5">
        <f>'DE_VIE only'!E82</f>
        <v>6.1399170835571226E-2</v>
      </c>
      <c r="F82" s="5">
        <f>'DE_VIE only'!F82</f>
        <v>3.6807072741002145E-2</v>
      </c>
      <c r="G82" s="5">
        <f>'DE_VIE only'!G82</f>
        <v>-2.007617187511805</v>
      </c>
      <c r="H82" s="5">
        <f>'DE_VIE only'!H82</f>
        <v>-3.2743997313283693</v>
      </c>
      <c r="I82" s="5">
        <f>'DE_VIE only'!I82</f>
        <v>-3.5151445101013579</v>
      </c>
      <c r="J82" s="5">
        <f>'DE_VIE only'!J82</f>
        <v>-3.4117536344091235</v>
      </c>
      <c r="K82" s="5">
        <f>'DE_VIE only'!K82</f>
        <v>-3.3622770314577828</v>
      </c>
      <c r="L82" s="5">
        <f>'DE_VIE only'!L82</f>
        <v>-3.2495490597286292</v>
      </c>
      <c r="M82" s="5">
        <f>'DE_VIE only'!M82</f>
        <v>-2.1133532219313693</v>
      </c>
      <c r="N82" s="5">
        <f>'DE_VIE only'!N82</f>
        <v>-2.0498040550962919</v>
      </c>
    </row>
    <row r="83" spans="1:14" x14ac:dyDescent="0.25">
      <c r="A83" s="1"/>
    </row>
    <row r="84" spans="1:14" x14ac:dyDescent="0.25">
      <c r="A84" s="1"/>
    </row>
    <row r="85" spans="1:14" x14ac:dyDescent="0.25">
      <c r="B85" s="31">
        <v>2022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1:14" x14ac:dyDescent="0.25">
      <c r="A86" s="1"/>
      <c r="B86" s="17" t="s">
        <v>32</v>
      </c>
      <c r="C86" s="17" t="s">
        <v>33</v>
      </c>
      <c r="D86" s="17" t="s">
        <v>34</v>
      </c>
      <c r="E86" s="17" t="s">
        <v>14</v>
      </c>
      <c r="F86" s="17" t="s">
        <v>35</v>
      </c>
      <c r="G86" s="17" t="s">
        <v>36</v>
      </c>
      <c r="H86" s="17" t="s">
        <v>37</v>
      </c>
      <c r="I86" s="17" t="s">
        <v>15</v>
      </c>
      <c r="J86" s="17" t="s">
        <v>16</v>
      </c>
      <c r="K86" s="17" t="s">
        <v>38</v>
      </c>
      <c r="L86" s="17" t="s">
        <v>18</v>
      </c>
      <c r="M86" s="17" t="s">
        <v>39</v>
      </c>
      <c r="N86" s="17" t="s">
        <v>40</v>
      </c>
    </row>
    <row r="87" spans="1:14" x14ac:dyDescent="0.25">
      <c r="A87" s="32" t="s">
        <v>31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4" x14ac:dyDescent="0.25">
      <c r="A88" s="2" t="s">
        <v>44</v>
      </c>
      <c r="B88" s="3">
        <f>'DE_VIE only'!B88</f>
        <v>819674</v>
      </c>
      <c r="C88" s="3">
        <f>'DE_VIE only'!C88</f>
        <v>874057</v>
      </c>
      <c r="D88" s="3">
        <f>'DE_VIE only'!D88</f>
        <v>1239741</v>
      </c>
      <c r="E88" s="3">
        <f>'DE_VIE only'!E88</f>
        <v>1790275</v>
      </c>
      <c r="F88" s="3">
        <f>'DE_VIE only'!F88</f>
        <v>2113282</v>
      </c>
      <c r="G88" s="3">
        <f>'DE_VIE only'!G88</f>
        <v>2400515</v>
      </c>
      <c r="H88" s="3">
        <f>'DE_VIE only'!H88</f>
        <v>2773629</v>
      </c>
      <c r="I88" s="3">
        <f>'DE_VIE only'!I88</f>
        <v>2768009</v>
      </c>
      <c r="J88" s="3">
        <f>'DE_VIE only'!J88</f>
        <v>2650592</v>
      </c>
      <c r="K88" s="3">
        <f>'DE_VIE only'!K88</f>
        <v>2445853</v>
      </c>
      <c r="L88" s="3">
        <f>'DE_VIE only'!L88</f>
        <v>1884149</v>
      </c>
      <c r="M88" s="3">
        <f>'DE_VIE only'!M88</f>
        <v>1922357</v>
      </c>
      <c r="N88" s="3">
        <f>'DE_VIE only'!N88</f>
        <v>23682133</v>
      </c>
    </row>
    <row r="89" spans="1:14" x14ac:dyDescent="0.25">
      <c r="A89" s="2" t="s">
        <v>45</v>
      </c>
      <c r="B89" s="3">
        <f>'DE_VIE only'!B89</f>
        <v>635378</v>
      </c>
      <c r="C89" s="3">
        <f>'DE_VIE only'!C89</f>
        <v>725183</v>
      </c>
      <c r="D89" s="3">
        <f>'DE_VIE only'!D89</f>
        <v>989366</v>
      </c>
      <c r="E89" s="3">
        <f>'DE_VIE only'!E89</f>
        <v>1370974</v>
      </c>
      <c r="F89" s="3">
        <f>'DE_VIE only'!F89</f>
        <v>1605253</v>
      </c>
      <c r="G89" s="3">
        <f>'DE_VIE only'!G89</f>
        <v>1775809</v>
      </c>
      <c r="H89" s="3">
        <f>'DE_VIE only'!H89</f>
        <v>2020645</v>
      </c>
      <c r="I89" s="3">
        <f>'DE_VIE only'!I89</f>
        <v>1994837</v>
      </c>
      <c r="J89" s="3">
        <f>'DE_VIE only'!J89</f>
        <v>1914885</v>
      </c>
      <c r="K89" s="3">
        <f>'DE_VIE only'!K89</f>
        <v>1781842</v>
      </c>
      <c r="L89" s="3">
        <f>'DE_VIE only'!L89</f>
        <v>1450618</v>
      </c>
      <c r="M89" s="3">
        <f>'DE_VIE only'!M89</f>
        <v>1545137</v>
      </c>
      <c r="N89" s="3">
        <f>'DE_VIE only'!N89</f>
        <v>17809927</v>
      </c>
    </row>
    <row r="90" spans="1:14" x14ac:dyDescent="0.25">
      <c r="A90" s="2" t="s">
        <v>46</v>
      </c>
      <c r="B90" s="3">
        <f>'DE_VIE only'!B90</f>
        <v>180106</v>
      </c>
      <c r="C90" s="3">
        <f>'DE_VIE only'!C90</f>
        <v>145546</v>
      </c>
      <c r="D90" s="3">
        <f>'DE_VIE only'!D90</f>
        <v>245066</v>
      </c>
      <c r="E90" s="3">
        <f>'DE_VIE only'!E90</f>
        <v>408864</v>
      </c>
      <c r="F90" s="3">
        <f>'DE_VIE only'!F90</f>
        <v>501488</v>
      </c>
      <c r="G90" s="3">
        <f>'DE_VIE only'!G90</f>
        <v>617472</v>
      </c>
      <c r="H90" s="3">
        <f>'DE_VIE only'!H90</f>
        <v>745074</v>
      </c>
      <c r="I90" s="3">
        <f>'DE_VIE only'!I90</f>
        <v>767890</v>
      </c>
      <c r="J90" s="3">
        <f>'DE_VIE only'!J90</f>
        <v>727764</v>
      </c>
      <c r="K90" s="3">
        <f>'DE_VIE only'!K90</f>
        <v>657888</v>
      </c>
      <c r="L90" s="3">
        <f>'DE_VIE only'!L90</f>
        <v>427908</v>
      </c>
      <c r="M90" s="3">
        <f>'DE_VIE only'!M90</f>
        <v>369522</v>
      </c>
      <c r="N90" s="3">
        <f>'DE_VIE only'!N90</f>
        <v>5794588</v>
      </c>
    </row>
    <row r="91" spans="1:14" x14ac:dyDescent="0.25">
      <c r="A91" s="2" t="s">
        <v>47</v>
      </c>
      <c r="B91" s="3">
        <f>'DE_VIE only'!B91</f>
        <v>9801</v>
      </c>
      <c r="C91" s="3">
        <f>'DE_VIE only'!C91</f>
        <v>8735</v>
      </c>
      <c r="D91" s="3">
        <f>'DE_VIE only'!D91</f>
        <v>11793</v>
      </c>
      <c r="E91" s="3">
        <f>'DE_VIE only'!E91</f>
        <v>15174</v>
      </c>
      <c r="F91" s="3">
        <f>'DE_VIE only'!F91</f>
        <v>17374</v>
      </c>
      <c r="G91" s="3">
        <f>'DE_VIE only'!G91</f>
        <v>18140</v>
      </c>
      <c r="H91" s="3">
        <f>'DE_VIE only'!H91</f>
        <v>19319</v>
      </c>
      <c r="I91" s="3">
        <f>'DE_VIE only'!I91</f>
        <v>19846</v>
      </c>
      <c r="J91" s="3">
        <f>'DE_VIE only'!J91</f>
        <v>19495</v>
      </c>
      <c r="K91" s="3">
        <f>'DE_VIE only'!K91</f>
        <v>18608</v>
      </c>
      <c r="L91" s="3">
        <f>'DE_VIE only'!L91</f>
        <v>15025</v>
      </c>
      <c r="M91" s="3">
        <f>'DE_VIE only'!M91</f>
        <v>15102</v>
      </c>
      <c r="N91" s="3">
        <f>'DE_VIE only'!N91</f>
        <v>188412</v>
      </c>
    </row>
    <row r="92" spans="1:14" x14ac:dyDescent="0.25">
      <c r="A92" s="2" t="s">
        <v>48</v>
      </c>
      <c r="B92" s="6">
        <f>'DE_VIE only'!B92</f>
        <v>20769860.129999999</v>
      </c>
      <c r="C92" s="6">
        <f>'DE_VIE only'!C92</f>
        <v>18258965</v>
      </c>
      <c r="D92" s="6">
        <f>'DE_VIE only'!D92</f>
        <v>22000845.43</v>
      </c>
      <c r="E92" s="6">
        <f>'DE_VIE only'!E92</f>
        <v>21933577.16</v>
      </c>
      <c r="F92" s="6">
        <f>'DE_VIE only'!F92</f>
        <v>20955541.689999998</v>
      </c>
      <c r="G92" s="6">
        <f>'DE_VIE only'!G92</f>
        <v>20048489.670000002</v>
      </c>
      <c r="H92" s="6">
        <f>'DE_VIE only'!H92</f>
        <v>21380529.620000001</v>
      </c>
      <c r="I92" s="6">
        <f>'DE_VIE only'!I92</f>
        <v>19649731.850000001</v>
      </c>
      <c r="J92" s="6">
        <f>'DE_VIE only'!J92</f>
        <v>21305744.829999998</v>
      </c>
      <c r="K92" s="6">
        <f>'DE_VIE only'!K92</f>
        <v>22813449.829999998</v>
      </c>
      <c r="L92" s="6">
        <f>'DE_VIE only'!L92</f>
        <v>21452130.699999999</v>
      </c>
      <c r="M92" s="6">
        <f>'DE_VIE only'!M92</f>
        <v>20068231.859999999</v>
      </c>
      <c r="N92" s="6">
        <f>'DE_VIE only'!N92</f>
        <v>250637096.35999995</v>
      </c>
    </row>
    <row r="93" spans="1:14" x14ac:dyDescent="0.25">
      <c r="A93" s="19" t="s">
        <v>55</v>
      </c>
      <c r="B93" s="3">
        <f>'DE_VIE only'!B93</f>
        <v>432540</v>
      </c>
      <c r="C93" s="3">
        <f>'DE_VIE only'!C93</f>
        <v>372198</v>
      </c>
      <c r="D93" s="3">
        <f>'DE_VIE only'!D93</f>
        <v>503999</v>
      </c>
      <c r="E93" s="3">
        <f>'DE_VIE only'!E93</f>
        <v>640276</v>
      </c>
      <c r="F93" s="3">
        <f>'DE_VIE only'!F93</f>
        <v>711434</v>
      </c>
      <c r="G93" s="3">
        <f>'DE_VIE only'!G93</f>
        <v>738644</v>
      </c>
      <c r="H93" s="3">
        <f>'DE_VIE only'!H93</f>
        <v>809140</v>
      </c>
      <c r="I93" s="3">
        <f>'DE_VIE only'!I93</f>
        <v>819422</v>
      </c>
      <c r="J93" s="3">
        <f>'DE_VIE only'!J93</f>
        <v>796614</v>
      </c>
      <c r="K93" s="3">
        <f>'DE_VIE only'!K93</f>
        <v>772550</v>
      </c>
      <c r="L93" s="3">
        <f>'DE_VIE only'!L93</f>
        <v>625170</v>
      </c>
      <c r="M93" s="3">
        <f>'DE_VIE only'!M93</f>
        <v>634328</v>
      </c>
      <c r="N93" s="3">
        <f>'DE_VIE only'!N93</f>
        <v>7856315</v>
      </c>
    </row>
    <row r="94" spans="1:14" x14ac:dyDescent="0.25">
      <c r="A94" s="2" t="s">
        <v>56</v>
      </c>
      <c r="B94" s="5">
        <f>'DE_VIE only'!B94</f>
        <v>21.972881901829265</v>
      </c>
      <c r="C94" s="5">
        <f>'DE_VIE only'!C94</f>
        <v>16.651774426610622</v>
      </c>
      <c r="D94" s="5">
        <f>'DE_VIE only'!D94</f>
        <v>19.767515956961979</v>
      </c>
      <c r="E94" s="5">
        <f>'DE_VIE only'!E94</f>
        <v>22.838055605982323</v>
      </c>
      <c r="F94" s="5">
        <f>'DE_VIE only'!F94</f>
        <v>23.730292502373086</v>
      </c>
      <c r="G94" s="5">
        <f>'DE_VIE only'!G94</f>
        <v>25.722480384417512</v>
      </c>
      <c r="H94" s="5">
        <f>'DE_VIE only'!H94</f>
        <v>26.862785181435584</v>
      </c>
      <c r="I94" s="5">
        <f>'DE_VIE only'!I94</f>
        <v>27.741600551154278</v>
      </c>
      <c r="J94" s="5">
        <f>'DE_VIE only'!J94</f>
        <v>27.456658738877955</v>
      </c>
      <c r="K94" s="5">
        <f>'DE_VIE only'!K94</f>
        <v>26.898100580860746</v>
      </c>
      <c r="L94" s="5">
        <f>'DE_VIE only'!L94</f>
        <v>22.71094271206789</v>
      </c>
      <c r="M94" s="5">
        <f>'DE_VIE only'!M94</f>
        <v>19.222340075230562</v>
      </c>
      <c r="N94" s="5">
        <f>'DE_VIE only'!N94</f>
        <v>24.46818451699431</v>
      </c>
    </row>
    <row r="95" spans="1:14" x14ac:dyDescent="0.25">
      <c r="A95" s="32" t="s">
        <v>54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1:14" x14ac:dyDescent="0.25">
      <c r="A96" s="2" t="s">
        <v>44</v>
      </c>
      <c r="B96" s="5">
        <f>'DE_VIE only'!B96</f>
        <v>313.36090168688065</v>
      </c>
      <c r="C96" s="5">
        <f>'DE_VIE only'!C96</f>
        <v>450.46225737785448</v>
      </c>
      <c r="D96" s="5">
        <f>'DE_VIE only'!D96</f>
        <v>474.92035225865692</v>
      </c>
      <c r="E96" s="5">
        <f>'DE_VIE only'!E96</f>
        <v>565.2156788430741</v>
      </c>
      <c r="F96" s="5">
        <f>'DE_VIE only'!F96</f>
        <v>428.95789426258642</v>
      </c>
      <c r="G96" s="5">
        <f>'DE_VIE only'!G96</f>
        <v>230.99412059941207</v>
      </c>
      <c r="H96" s="5">
        <f>'DE_VIE only'!H96</f>
        <v>88.089315721731623</v>
      </c>
      <c r="I96" s="5">
        <f>'DE_VIE only'!I96</f>
        <v>55.668263460930653</v>
      </c>
      <c r="J96" s="5">
        <f>'DE_VIE only'!J96</f>
        <v>68.257903974760609</v>
      </c>
      <c r="K96" s="5">
        <f>'DE_VIE only'!K96</f>
        <v>55.474381100400151</v>
      </c>
      <c r="L96" s="5">
        <f>'DE_VIE only'!L96</f>
        <v>68.820874071737819</v>
      </c>
      <c r="M96" s="5">
        <f>'DE_VIE only'!M96</f>
        <v>108.58863153508781</v>
      </c>
      <c r="N96" s="5">
        <f>'DE_VIE only'!N96</f>
        <v>127.59195285042378</v>
      </c>
    </row>
    <row r="97" spans="1:14" x14ac:dyDescent="0.25">
      <c r="A97" s="2" t="s">
        <v>45</v>
      </c>
      <c r="B97" s="5">
        <f>'DE_VIE only'!B97</f>
        <v>328.4121097700762</v>
      </c>
      <c r="C97" s="5">
        <f>'DE_VIE only'!C97</f>
        <v>493.85251607091681</v>
      </c>
      <c r="D97" s="5">
        <f>'DE_VIE only'!D97</f>
        <v>534.87233455469493</v>
      </c>
      <c r="E97" s="5">
        <f>'DE_VIE only'!E97</f>
        <v>671.71017821157989</v>
      </c>
      <c r="F97" s="5">
        <f>'DE_VIE only'!F97</f>
        <v>533.03612272261228</v>
      </c>
      <c r="G97" s="5">
        <f>'DE_VIE only'!G97</f>
        <v>233.15366864904416</v>
      </c>
      <c r="H97" s="5">
        <f>'DE_VIE only'!H97</f>
        <v>83.425031703338462</v>
      </c>
      <c r="I97" s="5">
        <f>'DE_VIE only'!I97</f>
        <v>51.952617378706002</v>
      </c>
      <c r="J97" s="5">
        <f>'DE_VIE only'!J97</f>
        <v>56.375991291416618</v>
      </c>
      <c r="K97" s="5">
        <f>'DE_VIE only'!K97</f>
        <v>44.865203252032515</v>
      </c>
      <c r="L97" s="5">
        <f>'DE_VIE only'!L97</f>
        <v>65.084954080413326</v>
      </c>
      <c r="M97" s="5">
        <f>'DE_VIE only'!M97</f>
        <v>117.14110250118748</v>
      </c>
      <c r="N97" s="5">
        <f>'DE_VIE only'!N97</f>
        <v>126.88446730595437</v>
      </c>
    </row>
    <row r="98" spans="1:14" x14ac:dyDescent="0.25">
      <c r="A98" s="2" t="s">
        <v>46</v>
      </c>
      <c r="B98" s="5">
        <f>'DE_VIE only'!B98</f>
        <v>280.24321243085757</v>
      </c>
      <c r="C98" s="5">
        <f>'DE_VIE only'!C98</f>
        <v>314.85007410785545</v>
      </c>
      <c r="D98" s="5">
        <f>'DE_VIE only'!D98</f>
        <v>329.24753030196871</v>
      </c>
      <c r="E98" s="5">
        <f>'DE_VIE only'!E98</f>
        <v>356.32142857142856</v>
      </c>
      <c r="F98" s="5">
        <f>'DE_VIE only'!F98</f>
        <v>248.89519674959649</v>
      </c>
      <c r="G98" s="5">
        <f>'DE_VIE only'!G98</f>
        <v>227.65478742597583</v>
      </c>
      <c r="H98" s="5">
        <f>'DE_VIE only'!H98</f>
        <v>102.89249671864194</v>
      </c>
      <c r="I98" s="5">
        <f>'DE_VIE only'!I98</f>
        <v>66.766567200482996</v>
      </c>
      <c r="J98" s="5">
        <f>'DE_VIE only'!J98</f>
        <v>109.96624448227115</v>
      </c>
      <c r="K98" s="5">
        <f>'DE_VIE only'!K98</f>
        <v>93.480536896961425</v>
      </c>
      <c r="L98" s="5">
        <f>'DE_VIE only'!L98</f>
        <v>82.757324677543352</v>
      </c>
      <c r="M98" s="5">
        <f>'DE_VIE only'!M98</f>
        <v>79.560915876224541</v>
      </c>
      <c r="N98" s="5">
        <f>'DE_VIE only'!N98</f>
        <v>130.34762504452249</v>
      </c>
    </row>
    <row r="99" spans="1:14" x14ac:dyDescent="0.25">
      <c r="A99" s="2" t="s">
        <v>47</v>
      </c>
      <c r="B99" s="5">
        <f>'DE_VIE only'!B99</f>
        <v>162.55022769890169</v>
      </c>
      <c r="C99" s="5">
        <f>'DE_VIE only'!C99</f>
        <v>211.29722024233786</v>
      </c>
      <c r="D99" s="5">
        <f>'DE_VIE only'!D99</f>
        <v>204.0216550657386</v>
      </c>
      <c r="E99" s="5">
        <f>'DE_VIE only'!E99</f>
        <v>202.93471750848471</v>
      </c>
      <c r="F99" s="5">
        <f>'DE_VIE only'!F99</f>
        <v>199.24216327936617</v>
      </c>
      <c r="G99" s="5">
        <f>'DE_VIE only'!G99</f>
        <v>120.62758452931162</v>
      </c>
      <c r="H99" s="5">
        <f>'DE_VIE only'!H99</f>
        <v>42.281632051848582</v>
      </c>
      <c r="I99" s="5">
        <f>'DE_VIE only'!I99</f>
        <v>29.967256057629331</v>
      </c>
      <c r="J99" s="5">
        <f>'DE_VIE only'!J99</f>
        <v>32.854027531688715</v>
      </c>
      <c r="K99" s="5">
        <f>'DE_VIE only'!K99</f>
        <v>28.039633936558172</v>
      </c>
      <c r="L99" s="5">
        <f>'DE_VIE only'!L99</f>
        <v>21.09123146357188</v>
      </c>
      <c r="M99" s="5">
        <f>'DE_VIE only'!M99</f>
        <v>29.642029358743251</v>
      </c>
      <c r="N99" s="5">
        <f>'DE_VIE only'!N99</f>
        <v>68.877894000914239</v>
      </c>
    </row>
    <row r="100" spans="1:14" x14ac:dyDescent="0.25">
      <c r="A100" s="2" t="s">
        <v>48</v>
      </c>
      <c r="B100" s="5">
        <f>'DE_VIE only'!B100</f>
        <v>5.2447397598961665</v>
      </c>
      <c r="C100" s="5">
        <f>'DE_VIE only'!C100</f>
        <v>-1.5327623275997682</v>
      </c>
      <c r="D100" s="5">
        <f>'DE_VIE only'!D100</f>
        <v>2.1063945338792411</v>
      </c>
      <c r="E100" s="5">
        <f>'DE_VIE only'!E100</f>
        <v>0.59816374577694731</v>
      </c>
      <c r="F100" s="5">
        <f>'DE_VIE only'!F100</f>
        <v>-3.9384248797604826</v>
      </c>
      <c r="G100" s="5">
        <f>'DE_VIE only'!G100</f>
        <v>-6.1132082970483559</v>
      </c>
      <c r="H100" s="5">
        <f>'DE_VIE only'!H100</f>
        <v>-1.4314034720874003</v>
      </c>
      <c r="I100" s="5">
        <f>'DE_VIE only'!I100</f>
        <v>-2.9603945065709292</v>
      </c>
      <c r="J100" s="5">
        <f>'DE_VIE only'!J100</f>
        <v>-0.62784949736947038</v>
      </c>
      <c r="K100" s="5">
        <f>'DE_VIE only'!K100</f>
        <v>-7.5573708308308447</v>
      </c>
      <c r="L100" s="5">
        <f>'DE_VIE only'!L100</f>
        <v>-12.427536416989382</v>
      </c>
      <c r="M100" s="5">
        <f>'DE_VIE only'!M100</f>
        <v>-16.197645106119264</v>
      </c>
      <c r="N100" s="5">
        <f>'DE_VIE only'!N100</f>
        <v>-4.0804676527732342</v>
      </c>
    </row>
    <row r="101" spans="1:14" x14ac:dyDescent="0.25">
      <c r="A101" s="19" t="s">
        <v>55</v>
      </c>
      <c r="B101" s="5">
        <f>'DE_VIE only'!B101</f>
        <v>153.1353695434621</v>
      </c>
      <c r="C101" s="5">
        <f>'DE_VIE only'!C101</f>
        <v>162.73665485451286</v>
      </c>
      <c r="D101" s="5">
        <f>'DE_VIE only'!D101</f>
        <v>174.65586206144894</v>
      </c>
      <c r="E101" s="5">
        <f>'DE_VIE only'!E101</f>
        <v>168.19303250019897</v>
      </c>
      <c r="F101" s="5">
        <f>'DE_VIE only'!F101</f>
        <v>169.28163453786377</v>
      </c>
      <c r="G101" s="5">
        <f>'DE_VIE only'!G101</f>
        <v>112.88227037838681</v>
      </c>
      <c r="H101" s="5">
        <f>'DE_VIE only'!H101</f>
        <v>46.126951333155141</v>
      </c>
      <c r="I101" s="5">
        <f>'DE_VIE only'!I101</f>
        <v>32.28218580999274</v>
      </c>
      <c r="J101" s="5">
        <f>'DE_VIE only'!J101</f>
        <v>34.888091924128048</v>
      </c>
      <c r="K101" s="5">
        <f>'DE_VIE only'!K101</f>
        <v>29.184426633847306</v>
      </c>
      <c r="L101" s="5">
        <f>'DE_VIE only'!L101</f>
        <v>19.316587748278025</v>
      </c>
      <c r="M101" s="5">
        <f>'DE_VIE only'!M101</f>
        <v>26.448824673874903</v>
      </c>
      <c r="N101" s="5">
        <f>'DE_VIE only'!N101</f>
        <v>65.978953461840732</v>
      </c>
    </row>
    <row r="102" spans="1:14" x14ac:dyDescent="0.25">
      <c r="A102" s="2" t="s">
        <v>58</v>
      </c>
      <c r="B102" s="5">
        <f>'DE_VIE only'!B102</f>
        <v>-1.9137516491932018</v>
      </c>
      <c r="C102" s="5">
        <f>'DE_VIE only'!C102</f>
        <v>-5.4433725007003488</v>
      </c>
      <c r="D102" s="5">
        <f>'DE_VIE only'!D102</f>
        <v>-6.7084598727889464</v>
      </c>
      <c r="E102" s="5">
        <f>'DE_VIE only'!E102</f>
        <v>-10.454776402697593</v>
      </c>
      <c r="F102" s="5">
        <f>'DE_VIE only'!F102</f>
        <v>-12.247060207642487</v>
      </c>
      <c r="G102" s="5">
        <f>'DE_VIE only'!G102</f>
        <v>-0.26215375250743733</v>
      </c>
      <c r="H102" s="5">
        <f>'DE_VIE only'!H102</f>
        <v>1.9599279300769403</v>
      </c>
      <c r="I102" s="5">
        <f>'DE_VIE only'!I102</f>
        <v>1.8462016356546478</v>
      </c>
      <c r="J102" s="5">
        <f>'DE_VIE only'!J102</f>
        <v>5.4540751286158802</v>
      </c>
      <c r="K102" s="5">
        <f>'DE_VIE only'!K102</f>
        <v>5.2837014911334137</v>
      </c>
      <c r="L102" s="5">
        <f>'DE_VIE only'!L102</f>
        <v>1.7318590752872041</v>
      </c>
      <c r="M102" s="5">
        <f>'DE_VIE only'!M102</f>
        <v>-3.1074725770857299</v>
      </c>
      <c r="N102" s="5">
        <f>'DE_VIE only'!N102</f>
        <v>0.29271539352977882</v>
      </c>
    </row>
    <row r="103" spans="1:14" x14ac:dyDescent="0.25">
      <c r="A103" s="11" t="s">
        <v>63</v>
      </c>
    </row>
    <row r="104" spans="1:14" x14ac:dyDescent="0.25">
      <c r="A104" s="1"/>
    </row>
    <row r="105" spans="1:14" x14ac:dyDescent="0.25">
      <c r="B105" s="31">
        <v>2021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1:14" x14ac:dyDescent="0.25">
      <c r="A106" s="1"/>
      <c r="B106" s="17" t="s">
        <v>32</v>
      </c>
      <c r="C106" s="17" t="s">
        <v>33</v>
      </c>
      <c r="D106" s="17" t="s">
        <v>34</v>
      </c>
      <c r="E106" s="17" t="s">
        <v>14</v>
      </c>
      <c r="F106" s="17" t="s">
        <v>35</v>
      </c>
      <c r="G106" s="17" t="s">
        <v>36</v>
      </c>
      <c r="H106" s="17" t="s">
        <v>37</v>
      </c>
      <c r="I106" s="17" t="s">
        <v>15</v>
      </c>
      <c r="J106" s="17" t="s">
        <v>16</v>
      </c>
      <c r="K106" s="17" t="s">
        <v>38</v>
      </c>
      <c r="L106" s="17" t="s">
        <v>18</v>
      </c>
      <c r="M106" s="17" t="s">
        <v>39</v>
      </c>
      <c r="N106" s="17" t="s">
        <v>40</v>
      </c>
    </row>
    <row r="107" spans="1:14" x14ac:dyDescent="0.25">
      <c r="A107" s="32" t="s">
        <v>31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1:14" x14ac:dyDescent="0.25">
      <c r="A108" s="2" t="s">
        <v>44</v>
      </c>
      <c r="B108" s="3">
        <f>'DE_VIE only'!B108</f>
        <v>198295</v>
      </c>
      <c r="C108" s="3">
        <f>'DE_VIE only'!C108</f>
        <v>158786</v>
      </c>
      <c r="D108" s="3">
        <f>'DE_VIE only'!D108</f>
        <v>215637</v>
      </c>
      <c r="E108" s="3">
        <f>'DE_VIE only'!E108</f>
        <v>269127</v>
      </c>
      <c r="F108" s="3">
        <f>'DE_VIE only'!F108</f>
        <v>399518</v>
      </c>
      <c r="G108" s="3">
        <f>'DE_VIE only'!G108</f>
        <v>725244</v>
      </c>
      <c r="H108" s="3">
        <f>'DE_VIE only'!H108</f>
        <v>1474634</v>
      </c>
      <c r="I108" s="3">
        <f>'DE_VIE only'!I108</f>
        <v>1778146</v>
      </c>
      <c r="J108" s="3">
        <f>'DE_VIE only'!J108</f>
        <v>1575315</v>
      </c>
      <c r="K108" s="3">
        <f>'DE_VIE only'!K108</f>
        <v>1573155</v>
      </c>
      <c r="L108" s="3">
        <f>'DE_VIE only'!L108</f>
        <v>1116064</v>
      </c>
      <c r="M108" s="3">
        <f>'DE_VIE only'!M108</f>
        <v>921602</v>
      </c>
      <c r="N108" s="3">
        <f>'DE_VIE only'!N108</f>
        <v>10405523</v>
      </c>
    </row>
    <row r="109" spans="1:14" x14ac:dyDescent="0.25">
      <c r="A109" s="2" t="s">
        <v>45</v>
      </c>
      <c r="B109" s="3">
        <f>'DE_VIE only'!B109</f>
        <v>148310</v>
      </c>
      <c r="C109" s="3">
        <f>'DE_VIE only'!C109</f>
        <v>122115</v>
      </c>
      <c r="D109" s="3">
        <f>'DE_VIE only'!D109</f>
        <v>155837</v>
      </c>
      <c r="E109" s="3">
        <f>'DE_VIE only'!E109</f>
        <v>177654</v>
      </c>
      <c r="F109" s="3">
        <f>'DE_VIE only'!F109</f>
        <v>253580</v>
      </c>
      <c r="G109" s="3">
        <f>'DE_VIE only'!G109</f>
        <v>533030</v>
      </c>
      <c r="H109" s="3">
        <f>'DE_VIE only'!H109</f>
        <v>1101619</v>
      </c>
      <c r="I109" s="3">
        <f>'DE_VIE only'!I109</f>
        <v>1312802</v>
      </c>
      <c r="J109" s="3">
        <f>'DE_VIE only'!J109</f>
        <v>1224539</v>
      </c>
      <c r="K109" s="3">
        <f>'DE_VIE only'!K109</f>
        <v>1230000</v>
      </c>
      <c r="L109" s="3">
        <f>'DE_VIE only'!L109</f>
        <v>878710</v>
      </c>
      <c r="M109" s="3">
        <f>'DE_VIE only'!M109</f>
        <v>711582</v>
      </c>
      <c r="N109" s="3">
        <f>'DE_VIE only'!N109</f>
        <v>7849778</v>
      </c>
    </row>
    <row r="110" spans="1:14" x14ac:dyDescent="0.25">
      <c r="A110" s="2" t="s">
        <v>46</v>
      </c>
      <c r="B110" s="3">
        <f>'DE_VIE only'!B110</f>
        <v>47366</v>
      </c>
      <c r="C110" s="3">
        <f>'DE_VIE only'!C110</f>
        <v>35084</v>
      </c>
      <c r="D110" s="3">
        <f>'DE_VIE only'!D110</f>
        <v>57092</v>
      </c>
      <c r="E110" s="3">
        <f>'DE_VIE only'!E110</f>
        <v>89600</v>
      </c>
      <c r="F110" s="3">
        <f>'DE_VIE only'!F110</f>
        <v>143736</v>
      </c>
      <c r="G110" s="3">
        <f>'DE_VIE only'!G110</f>
        <v>188452</v>
      </c>
      <c r="H110" s="3">
        <f>'DE_VIE only'!H110</f>
        <v>367226</v>
      </c>
      <c r="I110" s="3">
        <f>'DE_VIE only'!I110</f>
        <v>460458</v>
      </c>
      <c r="J110" s="3">
        <f>'DE_VIE only'!J110</f>
        <v>346610</v>
      </c>
      <c r="K110" s="3">
        <f>'DE_VIE only'!K110</f>
        <v>340028</v>
      </c>
      <c r="L110" s="3">
        <f>'DE_VIE only'!L110</f>
        <v>234140</v>
      </c>
      <c r="M110" s="3">
        <f>'DE_VIE only'!M110</f>
        <v>205792</v>
      </c>
      <c r="N110" s="3">
        <f>'DE_VIE only'!N110</f>
        <v>2515584</v>
      </c>
    </row>
    <row r="111" spans="1:14" x14ac:dyDescent="0.25">
      <c r="A111" s="2" t="s">
        <v>47</v>
      </c>
      <c r="B111" s="3">
        <f>'DE_VIE only'!B111</f>
        <v>3733</v>
      </c>
      <c r="C111" s="3">
        <f>'DE_VIE only'!C111</f>
        <v>2806</v>
      </c>
      <c r="D111" s="3">
        <f>'DE_VIE only'!D111</f>
        <v>3879</v>
      </c>
      <c r="E111" s="3">
        <f>'DE_VIE only'!E111</f>
        <v>5009</v>
      </c>
      <c r="F111" s="3">
        <f>'DE_VIE only'!F111</f>
        <v>5806</v>
      </c>
      <c r="G111" s="3">
        <f>'DE_VIE only'!G111</f>
        <v>8222</v>
      </c>
      <c r="H111" s="3">
        <f>'DE_VIE only'!H111</f>
        <v>13578</v>
      </c>
      <c r="I111" s="3">
        <f>'DE_VIE only'!I111</f>
        <v>15270</v>
      </c>
      <c r="J111" s="3">
        <f>'DE_VIE only'!J111</f>
        <v>14674</v>
      </c>
      <c r="K111" s="3">
        <f>'DE_VIE only'!K111</f>
        <v>14533</v>
      </c>
      <c r="L111" s="3">
        <f>'DE_VIE only'!L111</f>
        <v>12408</v>
      </c>
      <c r="M111" s="3">
        <f>'DE_VIE only'!M111</f>
        <v>11649</v>
      </c>
      <c r="N111" s="3">
        <f>'DE_VIE only'!N111</f>
        <v>111567</v>
      </c>
    </row>
    <row r="112" spans="1:14" x14ac:dyDescent="0.25">
      <c r="A112" s="2" t="s">
        <v>48</v>
      </c>
      <c r="B112" s="6">
        <f>'DE_VIE only'!B112</f>
        <v>19734820.170000002</v>
      </c>
      <c r="C112" s="6">
        <f>'DE_VIE only'!C112</f>
        <v>18543188</v>
      </c>
      <c r="D112" s="6">
        <f>'DE_VIE only'!D112</f>
        <v>21546981</v>
      </c>
      <c r="E112" s="6">
        <f>'DE_VIE only'!E112</f>
        <v>21803158.57</v>
      </c>
      <c r="F112" s="6">
        <f>'DE_VIE only'!F112</f>
        <v>21814697.149999999</v>
      </c>
      <c r="G112" s="6">
        <f>'DE_VIE only'!G112</f>
        <v>21353897.93</v>
      </c>
      <c r="H112" s="6">
        <f>'DE_VIE only'!H112</f>
        <v>21691015.57</v>
      </c>
      <c r="I112" s="6">
        <f>'DE_VIE only'!I112</f>
        <v>20249187.689999998</v>
      </c>
      <c r="J112" s="6">
        <f>'DE_VIE only'!J112</f>
        <v>21440358.009999998</v>
      </c>
      <c r="K112" s="6">
        <f>'DE_VIE only'!K112</f>
        <v>24678495.23</v>
      </c>
      <c r="L112" s="6">
        <f>'DE_VIE only'!L112</f>
        <v>24496433.949999999</v>
      </c>
      <c r="M112" s="6">
        <f>'DE_VIE only'!M112</f>
        <v>23947097.77</v>
      </c>
      <c r="N112" s="6">
        <f>'DE_VIE only'!N112</f>
        <v>261299331.03999999</v>
      </c>
    </row>
    <row r="113" spans="1:14" x14ac:dyDescent="0.25">
      <c r="A113" s="19" t="s">
        <v>55</v>
      </c>
      <c r="B113" s="3">
        <f>'DE_VIE only'!B113</f>
        <v>170873</v>
      </c>
      <c r="C113" s="3">
        <f>'DE_VIE only'!C113</f>
        <v>141662</v>
      </c>
      <c r="D113" s="3">
        <f>'DE_VIE only'!D113</f>
        <v>183502</v>
      </c>
      <c r="E113" s="3">
        <f>'DE_VIE only'!E113</f>
        <v>238737</v>
      </c>
      <c r="F113" s="3">
        <f>'DE_VIE only'!F113</f>
        <v>264197</v>
      </c>
      <c r="G113" s="3">
        <f>'DE_VIE only'!G113</f>
        <v>346973</v>
      </c>
      <c r="H113" s="3">
        <f>'DE_VIE only'!H113</f>
        <v>553724</v>
      </c>
      <c r="I113" s="3">
        <f>'DE_VIE only'!I113</f>
        <v>619450</v>
      </c>
      <c r="J113" s="3">
        <f>'DE_VIE only'!J113</f>
        <v>590574</v>
      </c>
      <c r="K113" s="3">
        <f>'DE_VIE only'!K113</f>
        <v>598021</v>
      </c>
      <c r="L113" s="3">
        <f>'DE_VIE only'!L113</f>
        <v>523959</v>
      </c>
      <c r="M113" s="3">
        <f>'DE_VIE only'!M113</f>
        <v>501648</v>
      </c>
      <c r="N113" s="3">
        <f>'DE_VIE only'!N113</f>
        <v>4733320</v>
      </c>
    </row>
    <row r="114" spans="1:14" x14ac:dyDescent="0.25">
      <c r="A114" s="2" t="s">
        <v>56</v>
      </c>
      <c r="B114" s="5">
        <f>'DE_VIE only'!B114</f>
        <v>23.886633551022467</v>
      </c>
      <c r="C114" s="5">
        <f>'DE_VIE only'!C114</f>
        <v>22.095146927310971</v>
      </c>
      <c r="D114" s="5">
        <f>'DE_VIE only'!D114</f>
        <v>26.475975829750926</v>
      </c>
      <c r="E114" s="5">
        <f>'DE_VIE only'!E114</f>
        <v>33.292832008679916</v>
      </c>
      <c r="F114" s="5">
        <f>'DE_VIE only'!F114</f>
        <v>35.977352710015573</v>
      </c>
      <c r="G114" s="5">
        <f>'DE_VIE only'!G114</f>
        <v>25.984634136924949</v>
      </c>
      <c r="H114" s="5">
        <f>'DE_VIE only'!H114</f>
        <v>24.902857251358643</v>
      </c>
      <c r="I114" s="5">
        <f>'DE_VIE only'!I114</f>
        <v>25.89539891549963</v>
      </c>
      <c r="J114" s="5">
        <f>'DE_VIE only'!J114</f>
        <v>22.002583610262075</v>
      </c>
      <c r="K114" s="5">
        <f>'DE_VIE only'!K114</f>
        <v>21.614399089727332</v>
      </c>
      <c r="L114" s="5">
        <f>'DE_VIE only'!L114</f>
        <v>20.979083636780686</v>
      </c>
      <c r="M114" s="5">
        <f>'DE_VIE only'!M114</f>
        <v>22.329812652316292</v>
      </c>
      <c r="N114" s="5">
        <f>'DE_VIE only'!N114</f>
        <v>24.175469123464531</v>
      </c>
    </row>
    <row r="115" spans="1:14" x14ac:dyDescent="0.25">
      <c r="A115" s="32" t="s">
        <v>54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</row>
    <row r="116" spans="1:14" x14ac:dyDescent="0.25">
      <c r="A116" s="2" t="s">
        <v>44</v>
      </c>
      <c r="B116" s="5">
        <f>'DE_VIE only'!B116</f>
        <v>-90.52884571754997</v>
      </c>
      <c r="C116" s="5">
        <f>'DE_VIE only'!C116</f>
        <v>-92.129414149765481</v>
      </c>
      <c r="D116" s="5">
        <f>'DE_VIE only'!D116</f>
        <v>-73.327239397665167</v>
      </c>
      <c r="E116" s="5">
        <f>'DE_VIE only'!E116</f>
        <v>2030.5177327422421</v>
      </c>
      <c r="F116" s="5">
        <f>'DE_VIE only'!F116</f>
        <v>1877.6160776160775</v>
      </c>
      <c r="G116" s="5">
        <f>'DE_VIE only'!G116</f>
        <v>425.06733080420497</v>
      </c>
      <c r="H116" s="5">
        <f>'DE_VIE only'!H116</f>
        <v>155.84850009542484</v>
      </c>
      <c r="I116" s="5">
        <f>'DE_VIE only'!I116</f>
        <v>122.90464275506569</v>
      </c>
      <c r="J116" s="5">
        <f>'DE_VIE only'!J116</f>
        <v>180.18201964616972</v>
      </c>
      <c r="K116" s="5">
        <f>'DE_VIE only'!K116</f>
        <v>316.06079760491082</v>
      </c>
      <c r="L116" s="5">
        <f>'DE_VIE only'!L116</f>
        <v>516.21842475775054</v>
      </c>
      <c r="M116" s="5">
        <f>'DE_VIE only'!M116</f>
        <v>306.28380731538505</v>
      </c>
      <c r="N116" s="5">
        <f>'DE_VIE only'!N116</f>
        <v>33.183227615526967</v>
      </c>
    </row>
    <row r="117" spans="1:14" x14ac:dyDescent="0.25">
      <c r="A117" s="2" t="s">
        <v>45</v>
      </c>
      <c r="B117" s="5">
        <f>'DE_VIE only'!B117</f>
        <v>-91.085221459905441</v>
      </c>
      <c r="C117" s="5">
        <f>'DE_VIE only'!C117</f>
        <v>-92.516669965627486</v>
      </c>
      <c r="D117" s="5">
        <f>'DE_VIE only'!D117</f>
        <v>-76.264549361975639</v>
      </c>
      <c r="E117" s="5">
        <f>'DE_VIE only'!E117</f>
        <v>1348.6993394764741</v>
      </c>
      <c r="F117" s="5">
        <f>'DE_VIE only'!F117</f>
        <v>1198.3462188316012</v>
      </c>
      <c r="G117" s="5">
        <f>'DE_VIE only'!G117</f>
        <v>341.24269465737325</v>
      </c>
      <c r="H117" s="5">
        <f>'DE_VIE only'!H117</f>
        <v>126.48323814458</v>
      </c>
      <c r="I117" s="5">
        <f>'DE_VIE only'!I117</f>
        <v>97.899208434521356</v>
      </c>
      <c r="J117" s="5">
        <f>'DE_VIE only'!J117</f>
        <v>170.14948751549807</v>
      </c>
      <c r="K117" s="5">
        <f>'DE_VIE only'!K117</f>
        <v>339.48976310429845</v>
      </c>
      <c r="L117" s="5">
        <f>'DE_VIE only'!L117</f>
        <v>533.6698637051993</v>
      </c>
      <c r="M117" s="5">
        <f>'DE_VIE only'!M117</f>
        <v>312.11949219292967</v>
      </c>
      <c r="N117" s="5">
        <f>'DE_VIE only'!N117</f>
        <v>24.621805781345252</v>
      </c>
    </row>
    <row r="118" spans="1:14" x14ac:dyDescent="0.25">
      <c r="A118" s="2" t="s">
        <v>46</v>
      </c>
      <c r="B118" s="5">
        <f>'DE_VIE only'!B118</f>
        <v>-88.898888623270949</v>
      </c>
      <c r="C118" s="5">
        <f>'DE_VIE only'!C118</f>
        <v>-90.87812716125778</v>
      </c>
      <c r="D118" s="5">
        <f>'DE_VIE only'!D118</f>
        <v>-62.063603864605895</v>
      </c>
      <c r="E118" s="5">
        <f>'DE_VIE only'!E118</f>
        <v>27554.320987654319</v>
      </c>
      <c r="F118" s="5">
        <f>'DE_VIE only'!F118</f>
        <v>30352.542372881355</v>
      </c>
      <c r="G118" s="5">
        <f>'DE_VIE only'!G118</f>
        <v>989.56984273820547</v>
      </c>
      <c r="H118" s="5">
        <f>'DE_VIE only'!H118</f>
        <v>310.7122086520825</v>
      </c>
      <c r="I118" s="5">
        <f>'DE_VIE only'!I118</f>
        <v>245.9541090023892</v>
      </c>
      <c r="J118" s="5">
        <f>'DE_VIE only'!J118</f>
        <v>223.04695509534551</v>
      </c>
      <c r="K118" s="5">
        <f>'DE_VIE only'!K118</f>
        <v>253.50355553707323</v>
      </c>
      <c r="L118" s="5">
        <f>'DE_VIE only'!L118</f>
        <v>476.52910469811883</v>
      </c>
      <c r="M118" s="5">
        <f>'DE_VIE only'!M118</f>
        <v>299.87564122493393</v>
      </c>
      <c r="N118" s="5">
        <f>'DE_VIE only'!N118</f>
        <v>67.935559759831122</v>
      </c>
    </row>
    <row r="119" spans="1:14" x14ac:dyDescent="0.25">
      <c r="A119" s="2" t="s">
        <v>47</v>
      </c>
      <c r="B119" s="5">
        <f>'DE_VIE only'!B119</f>
        <v>-80.863279848259609</v>
      </c>
      <c r="C119" s="5">
        <f>'DE_VIE only'!C119</f>
        <v>-84.935845815214478</v>
      </c>
      <c r="D119" s="5">
        <f>'DE_VIE only'!D119</f>
        <v>-62.983109075293441</v>
      </c>
      <c r="E119" s="5">
        <f>'DE_VIE only'!E119</f>
        <v>421.77083333333331</v>
      </c>
      <c r="F119" s="5">
        <f>'DE_VIE only'!F119</f>
        <v>444.1424554826616</v>
      </c>
      <c r="G119" s="5">
        <f>'DE_VIE only'!G119</f>
        <v>235.18141051773341</v>
      </c>
      <c r="H119" s="5">
        <f>'DE_VIE only'!H119</f>
        <v>77.536610878661079</v>
      </c>
      <c r="I119" s="5">
        <f>'DE_VIE only'!I119</f>
        <v>45.511720983419089</v>
      </c>
      <c r="J119" s="5">
        <f>'DE_VIE only'!J119</f>
        <v>57.193358328869849</v>
      </c>
      <c r="K119" s="5">
        <f>'DE_VIE only'!K119</f>
        <v>108.03034640709993</v>
      </c>
      <c r="L119" s="5">
        <f>'DE_VIE only'!L119</f>
        <v>192.15917117965625</v>
      </c>
      <c r="M119" s="5">
        <f>'DE_VIE only'!M119</f>
        <v>185.72479764532744</v>
      </c>
      <c r="N119" s="5">
        <f>'DE_VIE only'!N119</f>
        <v>16.36107634543178</v>
      </c>
    </row>
    <row r="120" spans="1:14" x14ac:dyDescent="0.25">
      <c r="A120" s="2" t="s">
        <v>48</v>
      </c>
      <c r="B120" s="5">
        <f>'DE_VIE only'!B120</f>
        <v>-3.0539144102296301</v>
      </c>
      <c r="C120" s="5">
        <f>'DE_VIE only'!C120</f>
        <v>-10.952954122483948</v>
      </c>
      <c r="D120" s="5">
        <f>'DE_VIE only'!D120</f>
        <v>-2.694963955287244</v>
      </c>
      <c r="E120" s="5">
        <f>'DE_VIE only'!E120</f>
        <v>49.96706485009237</v>
      </c>
      <c r="F120" s="5">
        <f>'DE_VIE only'!F120</f>
        <v>40.33256449018976</v>
      </c>
      <c r="G120" s="5">
        <f>'DE_VIE only'!G120</f>
        <v>48.057715536323499</v>
      </c>
      <c r="H120" s="5">
        <f>'DE_VIE only'!H120</f>
        <v>36.881969390858529</v>
      </c>
      <c r="I120" s="5">
        <f>'DE_VIE only'!I120</f>
        <v>26.172149307406411</v>
      </c>
      <c r="J120" s="5">
        <f>'DE_VIE only'!J120</f>
        <v>18.112314727483781</v>
      </c>
      <c r="K120" s="5">
        <f>'DE_VIE only'!K120</f>
        <v>26.316779059454866</v>
      </c>
      <c r="L120" s="5">
        <f>'DE_VIE only'!L120</f>
        <v>17.742821040330913</v>
      </c>
      <c r="M120" s="5">
        <f>'DE_VIE only'!M120</f>
        <v>21.759771410693276</v>
      </c>
      <c r="N120" s="5">
        <f>'DE_VIE only'!N120</f>
        <v>19.923695462485512</v>
      </c>
    </row>
    <row r="121" spans="1:14" x14ac:dyDescent="0.25">
      <c r="A121" s="19" t="s">
        <v>55</v>
      </c>
      <c r="B121" s="5">
        <f>'DE_VIE only'!B121</f>
        <v>-78.629468478800561</v>
      </c>
      <c r="C121" s="5">
        <f>'DE_VIE only'!C121</f>
        <v>-81.219856877338202</v>
      </c>
      <c r="D121" s="5">
        <f>'DE_VIE only'!D121</f>
        <v>-59.979324693905141</v>
      </c>
      <c r="E121" s="5">
        <f>'DE_VIE only'!E121</f>
        <v>171.77073254026979</v>
      </c>
      <c r="F121" s="5">
        <f>'DE_VIE only'!F121</f>
        <v>177.31977159172021</v>
      </c>
      <c r="G121" s="5">
        <f>'DE_VIE only'!G121</f>
        <v>182.58582074357616</v>
      </c>
      <c r="H121" s="5">
        <f>'DE_VIE only'!H121</f>
        <v>83.563233251451166</v>
      </c>
      <c r="I121" s="5">
        <f>'DE_VIE only'!I121</f>
        <v>57.569945590101938</v>
      </c>
      <c r="J121" s="5">
        <f>'DE_VIE only'!J121</f>
        <v>72.589096541344603</v>
      </c>
      <c r="K121" s="5">
        <f>'DE_VIE only'!K121</f>
        <v>125.96845621353646</v>
      </c>
      <c r="L121" s="5">
        <f>'DE_VIE only'!L121</f>
        <v>181.97277996329763</v>
      </c>
      <c r="M121" s="5">
        <f>'DE_VIE only'!M121</f>
        <v>175.71863560915014</v>
      </c>
      <c r="N121" s="5">
        <f>'DE_VIE only'!N121</f>
        <v>18.698561895999212</v>
      </c>
    </row>
    <row r="122" spans="1:14" x14ac:dyDescent="0.25">
      <c r="A122" s="2" t="s">
        <v>58</v>
      </c>
      <c r="B122" s="5">
        <f>'DE_VIE only'!B122</f>
        <v>3.5072333294979003</v>
      </c>
      <c r="C122" s="5">
        <f>'DE_VIE only'!C122</f>
        <v>3.0308874447236995</v>
      </c>
      <c r="D122" s="5">
        <f>'DE_VIE only'!D122</f>
        <v>7.8609402185720576</v>
      </c>
      <c r="E122" s="5">
        <f>'DE_VIE only'!E122</f>
        <v>30.72791750583001</v>
      </c>
      <c r="F122" s="5">
        <f>'DE_VIE only'!F122</f>
        <v>33.640950373613236</v>
      </c>
      <c r="G122" s="5">
        <f>'DE_VIE only'!G122</f>
        <v>13.462552529094303</v>
      </c>
      <c r="H122" s="5">
        <f>'DE_VIE only'!H122</f>
        <v>9.389905501614555</v>
      </c>
      <c r="I122" s="5">
        <f>'DE_VIE only'!I122</f>
        <v>9.210513567832038</v>
      </c>
      <c r="J122" s="5">
        <f>'DE_VIE only'!J122</f>
        <v>2.9195115796420801</v>
      </c>
      <c r="K122" s="5">
        <f>'DE_VIE only'!K122</f>
        <v>-3.8249606682247794</v>
      </c>
      <c r="L122" s="5">
        <f>'DE_VIE only'!L122</f>
        <v>-1.4442385618224094</v>
      </c>
      <c r="M122" s="5">
        <f>'DE_VIE only'!M122</f>
        <v>-0.3578441232538303</v>
      </c>
      <c r="N122" s="5">
        <f>'DE_VIE only'!N122</f>
        <v>5.002835218011807</v>
      </c>
    </row>
    <row r="123" spans="1:14" x14ac:dyDescent="0.25">
      <c r="A123" s="11" t="s">
        <v>60</v>
      </c>
    </row>
    <row r="125" spans="1:14" x14ac:dyDescent="0.25">
      <c r="B125" s="31">
        <v>2020</v>
      </c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</row>
    <row r="126" spans="1:14" x14ac:dyDescent="0.25">
      <c r="A126" s="1"/>
      <c r="B126" s="17" t="s">
        <v>32</v>
      </c>
      <c r="C126" s="17" t="s">
        <v>33</v>
      </c>
      <c r="D126" s="17" t="s">
        <v>34</v>
      </c>
      <c r="E126" s="17" t="s">
        <v>14</v>
      </c>
      <c r="F126" s="17" t="s">
        <v>35</v>
      </c>
      <c r="G126" s="17" t="s">
        <v>36</v>
      </c>
      <c r="H126" s="17" t="s">
        <v>37</v>
      </c>
      <c r="I126" s="17" t="s">
        <v>15</v>
      </c>
      <c r="J126" s="17" t="s">
        <v>16</v>
      </c>
      <c r="K126" s="17" t="s">
        <v>38</v>
      </c>
      <c r="L126" s="17" t="s">
        <v>18</v>
      </c>
      <c r="M126" s="17" t="s">
        <v>39</v>
      </c>
      <c r="N126" s="17" t="s">
        <v>40</v>
      </c>
    </row>
    <row r="127" spans="1:14" x14ac:dyDescent="0.25">
      <c r="A127" s="32" t="s">
        <v>31</v>
      </c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</row>
    <row r="128" spans="1:14" x14ac:dyDescent="0.25">
      <c r="A128" s="2" t="s">
        <v>44</v>
      </c>
      <c r="B128" s="3">
        <f>'DE_VIE Gruppe inkl. MLA und KSC'!B203</f>
        <v>2093673</v>
      </c>
      <c r="C128" s="3">
        <f>'DE_VIE Gruppe inkl. MLA und KSC'!C203</f>
        <v>2017461</v>
      </c>
      <c r="D128" s="3">
        <f>'DE_VIE Gruppe inkl. MLA und KSC'!D203</f>
        <v>808454</v>
      </c>
      <c r="E128" s="3">
        <f>'DE_VIE only'!E128</f>
        <v>12632</v>
      </c>
      <c r="F128" s="3">
        <f>'DE_VIE only'!F128</f>
        <v>20202</v>
      </c>
      <c r="G128" s="3">
        <f>'DE_VIE only'!G128</f>
        <v>138124</v>
      </c>
      <c r="H128" s="3">
        <f>'DE_VIE only'!H128</f>
        <v>576370</v>
      </c>
      <c r="I128" s="3">
        <f>'DE_VIE only'!I128</f>
        <v>797716</v>
      </c>
      <c r="J128" s="3">
        <f>'DE_VIE only'!J128</f>
        <v>562247</v>
      </c>
      <c r="K128" s="3">
        <f>'DE_VIE only'!K128</f>
        <v>378107</v>
      </c>
      <c r="L128" s="3">
        <f>'DE_VIE only'!L128</f>
        <v>181115</v>
      </c>
      <c r="M128" s="3">
        <f>'DE_VIE only'!M128</f>
        <v>226837</v>
      </c>
      <c r="N128" s="3">
        <f>'DE_VIE Gruppe inkl. MLA und KSC'!O203</f>
        <v>7812938</v>
      </c>
    </row>
    <row r="129" spans="1:14" x14ac:dyDescent="0.25">
      <c r="A129" s="2" t="s">
        <v>45</v>
      </c>
      <c r="B129" s="3">
        <f>'DE_VIE Gruppe inkl. MLA und KSC'!B204</f>
        <v>1663642</v>
      </c>
      <c r="C129" s="3">
        <f>'DE_VIE Gruppe inkl. MLA und KSC'!C204</f>
        <v>1631827</v>
      </c>
      <c r="D129" s="3">
        <f>'DE_VIE Gruppe inkl. MLA und KSC'!D204</f>
        <v>656558</v>
      </c>
      <c r="E129" s="3">
        <f>'DE_VIE only'!E129</f>
        <v>12263</v>
      </c>
      <c r="F129" s="3">
        <f>'DE_VIE only'!F129</f>
        <v>19531</v>
      </c>
      <c r="G129" s="3">
        <f>'DE_VIE only'!G129</f>
        <v>120802</v>
      </c>
      <c r="H129" s="3">
        <f>'DE_VIE only'!H129</f>
        <v>486402</v>
      </c>
      <c r="I129" s="3">
        <f>'DE_VIE only'!I129</f>
        <v>663369</v>
      </c>
      <c r="J129" s="3">
        <f>'DE_VIE only'!J129</f>
        <v>453282</v>
      </c>
      <c r="K129" s="3">
        <f>'DE_VIE only'!K129</f>
        <v>279870</v>
      </c>
      <c r="L129" s="3">
        <f>'DE_VIE only'!L129</f>
        <v>138670</v>
      </c>
      <c r="M129" s="3">
        <f>'DE_VIE only'!M129</f>
        <v>172664</v>
      </c>
      <c r="N129" s="3">
        <f>'DE_VIE Gruppe inkl. MLA und KSC'!O204</f>
        <v>6298880</v>
      </c>
    </row>
    <row r="130" spans="1:14" x14ac:dyDescent="0.25">
      <c r="A130" s="2" t="s">
        <v>46</v>
      </c>
      <c r="B130" s="3">
        <f>'DE_VIE Gruppe inkl. MLA und KSC'!B205</f>
        <v>426678</v>
      </c>
      <c r="C130" s="3">
        <f>'DE_VIE Gruppe inkl. MLA und KSC'!C205</f>
        <v>384614</v>
      </c>
      <c r="D130" s="3">
        <f>'DE_VIE Gruppe inkl. MLA und KSC'!D205</f>
        <v>150494</v>
      </c>
      <c r="E130" s="3">
        <f>'DE_VIE only'!E130</f>
        <v>324</v>
      </c>
      <c r="F130" s="3">
        <f>'DE_VIE only'!F130</f>
        <v>472</v>
      </c>
      <c r="G130" s="3">
        <f>'DE_VIE only'!G130</f>
        <v>17296</v>
      </c>
      <c r="H130" s="3">
        <f>'DE_VIE only'!H130</f>
        <v>89412</v>
      </c>
      <c r="I130" s="3">
        <f>'DE_VIE only'!I130</f>
        <v>133098</v>
      </c>
      <c r="J130" s="3">
        <f>'DE_VIE only'!J130</f>
        <v>107294</v>
      </c>
      <c r="K130" s="3">
        <f>'DE_VIE only'!K130</f>
        <v>96188</v>
      </c>
      <c r="L130" s="3">
        <f>'DE_VIE only'!L130</f>
        <v>40612</v>
      </c>
      <c r="M130" s="3">
        <f>'DE_VIE only'!M130</f>
        <v>51464</v>
      </c>
      <c r="N130" s="3">
        <f>'DE_VIE Gruppe inkl. MLA und KSC'!O205</f>
        <v>1497946</v>
      </c>
    </row>
    <row r="131" spans="1:14" x14ac:dyDescent="0.25">
      <c r="A131" s="2" t="s">
        <v>47</v>
      </c>
      <c r="B131" s="3">
        <f>'DE_VIE Gruppe inkl. MLA und KSC'!B206</f>
        <v>19507</v>
      </c>
      <c r="C131" s="3">
        <f>'DE_VIE Gruppe inkl. MLA und KSC'!C206</f>
        <v>18627</v>
      </c>
      <c r="D131" s="3">
        <f>'DE_VIE Gruppe inkl. MLA und KSC'!D206</f>
        <v>10479</v>
      </c>
      <c r="E131" s="3">
        <f>'DE_VIE only'!E131</f>
        <v>960</v>
      </c>
      <c r="F131" s="3">
        <f>'DE_VIE only'!F131</f>
        <v>1067</v>
      </c>
      <c r="G131" s="3">
        <f>'DE_VIE only'!G131</f>
        <v>2453</v>
      </c>
      <c r="H131" s="3">
        <f>'DE_VIE only'!H131</f>
        <v>7648</v>
      </c>
      <c r="I131" s="3">
        <f>'DE_VIE only'!I131</f>
        <v>10494</v>
      </c>
      <c r="J131" s="3">
        <f>'DE_VIE only'!J131</f>
        <v>9335</v>
      </c>
      <c r="K131" s="3">
        <f>'DE_VIE only'!K131</f>
        <v>6986</v>
      </c>
      <c r="L131" s="3">
        <f>'DE_VIE only'!L131</f>
        <v>4247</v>
      </c>
      <c r="M131" s="3">
        <f>'DE_VIE only'!M131</f>
        <v>4077</v>
      </c>
      <c r="N131" s="3">
        <f>'DE_VIE Gruppe inkl. MLA und KSC'!O206</f>
        <v>95880</v>
      </c>
    </row>
    <row r="132" spans="1:14" x14ac:dyDescent="0.25">
      <c r="A132" s="2" t="s">
        <v>48</v>
      </c>
      <c r="B132" s="6">
        <f>'DE_VIE Gruppe inkl. MLA und KSC'!B207</f>
        <v>20356489.949999999</v>
      </c>
      <c r="C132" s="6">
        <f>'DE_VIE Gruppe inkl. MLA und KSC'!C207</f>
        <v>20824035</v>
      </c>
      <c r="D132" s="6">
        <f>'DE_VIE Gruppe inkl. MLA und KSC'!D207</f>
        <v>22143747</v>
      </c>
      <c r="E132" s="6">
        <f>'DE_VIE only'!E132</f>
        <v>14538631.26</v>
      </c>
      <c r="F132" s="6">
        <f>'DE_VIE only'!F132</f>
        <v>15545000</v>
      </c>
      <c r="G132" s="6">
        <f>'DE_VIE only'!G132</f>
        <v>14422685</v>
      </c>
      <c r="H132" s="6">
        <f>'DE_VIE only'!H132</f>
        <v>15846510.439999999</v>
      </c>
      <c r="I132" s="6">
        <f>'DE_VIE only'!I132</f>
        <v>16048856.9</v>
      </c>
      <c r="J132" s="6">
        <f>'DE_VIE only'!J132</f>
        <v>18152517</v>
      </c>
      <c r="K132" s="6">
        <f>'DE_VIE only'!K132</f>
        <v>19536989</v>
      </c>
      <c r="L132" s="6">
        <f>'DE_VIE only'!L132</f>
        <v>20805034</v>
      </c>
      <c r="M132" s="6">
        <f>'DE_VIE only'!M132</f>
        <v>19667495.670000002</v>
      </c>
      <c r="N132" s="6">
        <f>'DE_VIE Gruppe inkl. MLA und KSC'!O207</f>
        <v>217887991.22000003</v>
      </c>
    </row>
    <row r="133" spans="1:14" x14ac:dyDescent="0.25">
      <c r="A133" s="19" t="s">
        <v>55</v>
      </c>
      <c r="B133" s="3">
        <v>799573</v>
      </c>
      <c r="C133" s="3">
        <f>'DE_VIE only'!C133</f>
        <v>754318</v>
      </c>
      <c r="D133" s="3">
        <f>'DE_VIE only'!D133</f>
        <v>458518</v>
      </c>
      <c r="E133" s="3">
        <f>'DE_VIE only'!E133</f>
        <v>87845</v>
      </c>
      <c r="F133" s="3">
        <f>'DE_VIE only'!F133</f>
        <v>95268</v>
      </c>
      <c r="G133" s="3">
        <f>'DE_VIE only'!G133</f>
        <v>122785</v>
      </c>
      <c r="H133" s="3">
        <f>'DE_VIE only'!H133</f>
        <v>301653</v>
      </c>
      <c r="I133" s="3">
        <f>'DE_VIE only'!I133</f>
        <v>393127</v>
      </c>
      <c r="J133" s="3">
        <f>'DE_VIE only'!J133</f>
        <v>342185</v>
      </c>
      <c r="K133" s="3">
        <f>'DE_VIE only'!K133</f>
        <v>264648</v>
      </c>
      <c r="L133" s="3">
        <f>'DE_VIE only'!L133</f>
        <v>185819</v>
      </c>
      <c r="M133" s="3">
        <f>'DE_VIE only'!M133</f>
        <v>181942</v>
      </c>
      <c r="N133" s="3">
        <f>SUM(B133:M133)</f>
        <v>3987681</v>
      </c>
    </row>
    <row r="134" spans="1:14" x14ac:dyDescent="0.25">
      <c r="A134" s="2" t="s">
        <v>56</v>
      </c>
      <c r="B134" s="5">
        <f>B130/B128*100</f>
        <v>20.379400221524566</v>
      </c>
      <c r="C134" s="5">
        <f>C130/C128*100</f>
        <v>19.064259482587271</v>
      </c>
      <c r="D134" s="5">
        <f>'DE_VIE only'!D134</f>
        <v>18.615035611178868</v>
      </c>
      <c r="E134" s="5">
        <f>'DE_VIE only'!E134</f>
        <v>2.5649145028499047</v>
      </c>
      <c r="F134" s="5">
        <f>'DE_VIE only'!F134</f>
        <v>2.3364023364023363</v>
      </c>
      <c r="G134" s="5">
        <f>'DE_VIE only'!G134</f>
        <v>12.522081607830646</v>
      </c>
      <c r="H134" s="5">
        <f>'DE_VIE only'!H134</f>
        <v>15.512951749744088</v>
      </c>
      <c r="I134" s="5">
        <f>'DE_VIE only'!I134</f>
        <v>16.684885347667592</v>
      </c>
      <c r="J134" s="5">
        <f>'DE_VIE only'!J134</f>
        <v>19.083072030619995</v>
      </c>
      <c r="K134" s="5">
        <f>'DE_VIE only'!K134</f>
        <v>25.439359757952111</v>
      </c>
      <c r="L134" s="5">
        <f>'DE_VIE only'!L134</f>
        <v>22.423322198603096</v>
      </c>
      <c r="M134" s="5">
        <f>'DE_VIE only'!M134</f>
        <v>22.687656775570122</v>
      </c>
      <c r="N134" s="5">
        <f>N130/N128*100</f>
        <v>19.172633905452724</v>
      </c>
    </row>
    <row r="135" spans="1:14" x14ac:dyDescent="0.25">
      <c r="A135" s="32" t="s">
        <v>54</v>
      </c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</row>
    <row r="136" spans="1:14" x14ac:dyDescent="0.25">
      <c r="A136" s="2" t="s">
        <v>44</v>
      </c>
      <c r="B136" s="5">
        <f t="shared" ref="B136:C141" si="17">(B128/B148-1)*100</f>
        <v>14.350685419321296</v>
      </c>
      <c r="C136" s="5">
        <f t="shared" si="17"/>
        <v>8.2510055331149736</v>
      </c>
      <c r="D136" s="5">
        <f>'DE_VIE only'!D136</f>
        <v>-65.817184892407852</v>
      </c>
      <c r="E136" s="5">
        <f>'DE_VIE only'!E136</f>
        <v>-99.53968101264347</v>
      </c>
      <c r="F136" s="5">
        <f>'DE_VIE only'!F136</f>
        <v>-99.297849512071096</v>
      </c>
      <c r="G136" s="5">
        <f>'DE_VIE only'!G136</f>
        <v>-95.373055831918023</v>
      </c>
      <c r="H136" s="5">
        <f>'DE_VIE only'!H136</f>
        <v>-81.768520275827157</v>
      </c>
      <c r="I136" s="5">
        <f>'DE_VIE only'!I136</f>
        <v>-74.683880140398983</v>
      </c>
      <c r="J136" s="5">
        <f>'DE_VIE only'!J136</f>
        <v>-81.11624495241</v>
      </c>
      <c r="K136" s="5">
        <f>'DE_VIE only'!K136</f>
        <v>-86.724036773140426</v>
      </c>
      <c r="L136" s="5">
        <f>'DE_VIE only'!L136</f>
        <v>-92.425794828387993</v>
      </c>
      <c r="M136" s="5">
        <f>'DE_VIE only'!M136</f>
        <v>-90.804544116800528</v>
      </c>
      <c r="N136" s="5">
        <f>'DE_VIE only'!N136</f>
        <v>-75.324075034736225</v>
      </c>
    </row>
    <row r="137" spans="1:14" x14ac:dyDescent="0.25">
      <c r="A137" s="2" t="s">
        <v>45</v>
      </c>
      <c r="B137" s="5">
        <f t="shared" si="17"/>
        <v>14.882327309690368</v>
      </c>
      <c r="C137" s="5">
        <f t="shared" si="17"/>
        <v>8.3407305409179067</v>
      </c>
      <c r="D137" s="5">
        <f>'DE_VIE only'!D137</f>
        <v>-64.144516780139838</v>
      </c>
      <c r="E137" s="5">
        <f>'DE_VIE only'!E137</f>
        <v>-99.414491560666704</v>
      </c>
      <c r="F137" s="5">
        <f>'DE_VIE only'!F137</f>
        <v>-99.119677998034817</v>
      </c>
      <c r="G137" s="5">
        <f>'DE_VIE only'!G137</f>
        <v>-94.69910224112806</v>
      </c>
      <c r="H137" s="5">
        <f>'DE_VIE only'!H137</f>
        <v>-79.357137036810684</v>
      </c>
      <c r="I137" s="5">
        <f>'DE_VIE only'!I137</f>
        <v>-71.951163823174994</v>
      </c>
      <c r="J137" s="5">
        <f>'DE_VIE only'!J137</f>
        <v>-79.819063350088371</v>
      </c>
      <c r="K137" s="5">
        <f>'DE_VIE only'!K137</f>
        <v>-86.722439347920769</v>
      </c>
      <c r="L137" s="5">
        <f>'DE_VIE only'!L137</f>
        <v>-92.555258429222349</v>
      </c>
      <c r="M137" s="5">
        <f>'DE_VIE only'!M137</f>
        <v>-91.379812173524073</v>
      </c>
      <c r="N137" s="5">
        <f>'DE_VIE only'!N137</f>
        <v>-74.098205406090017</v>
      </c>
    </row>
    <row r="138" spans="1:14" x14ac:dyDescent="0.25">
      <c r="A138" s="2" t="s">
        <v>46</v>
      </c>
      <c r="B138" s="5">
        <f t="shared" si="17"/>
        <v>13.307025557137099</v>
      </c>
      <c r="C138" s="5">
        <f t="shared" si="17"/>
        <v>9.7930963609166746</v>
      </c>
      <c r="D138" s="5">
        <f>'DE_VIE only'!D138</f>
        <v>-70.61754427068081</v>
      </c>
      <c r="E138" s="5">
        <f>'DE_VIE only'!E138</f>
        <v>-99.948099380075931</v>
      </c>
      <c r="F138" s="5">
        <f>'DE_VIE only'!F138</f>
        <v>-99.925469996936684</v>
      </c>
      <c r="G138" s="5">
        <f>'DE_VIE only'!G138</f>
        <v>-97.493928979199154</v>
      </c>
      <c r="H138" s="5">
        <f>'DE_VIE only'!H138</f>
        <v>-88.677668368587405</v>
      </c>
      <c r="I138" s="5">
        <f>'DE_VIE only'!I138</f>
        <v>-82.857474047551577</v>
      </c>
      <c r="J138" s="5">
        <f>'DE_VIE only'!J138</f>
        <v>-85.164731844100686</v>
      </c>
      <c r="K138" s="5">
        <f>'DE_VIE only'!K138</f>
        <v>-86.886399144919281</v>
      </c>
      <c r="L138" s="5">
        <f>'DE_VIE only'!L138</f>
        <v>-92.23735215187358</v>
      </c>
      <c r="M138" s="5">
        <f>'DE_VIE only'!M138</f>
        <v>-88.739716436198151</v>
      </c>
      <c r="N138" s="5">
        <f>'DE_VIE only'!N138</f>
        <v>-79.16586461162548</v>
      </c>
    </row>
    <row r="139" spans="1:14" x14ac:dyDescent="0.25">
      <c r="A139" s="2" t="s">
        <v>47</v>
      </c>
      <c r="B139" s="5">
        <f t="shared" si="17"/>
        <v>7.3523746629244435</v>
      </c>
      <c r="C139" s="5">
        <f t="shared" si="17"/>
        <v>7.9012917801077442</v>
      </c>
      <c r="D139" s="5">
        <f>'DE_VIE only'!D139</f>
        <v>-49.882825577502508</v>
      </c>
      <c r="E139" s="5">
        <f>'DE_VIE only'!E139</f>
        <v>-95.797215655371687</v>
      </c>
      <c r="F139" s="5">
        <f>'DE_VIE only'!F139</f>
        <v>-95.6229232473233</v>
      </c>
      <c r="G139" s="5">
        <f>'DE_VIE only'!G139</f>
        <v>-89.914066033469027</v>
      </c>
      <c r="H139" s="5">
        <f>'DE_VIE only'!H139</f>
        <v>-69.613413325916795</v>
      </c>
      <c r="I139" s="5">
        <f>'DE_VIE only'!I139</f>
        <v>-57.507288629737609</v>
      </c>
      <c r="J139" s="5">
        <f>'DE_VIE only'!J139</f>
        <v>-61.474970079650035</v>
      </c>
      <c r="K139" s="5">
        <f>'DE_VIE only'!K139</f>
        <v>-70.34427134185168</v>
      </c>
      <c r="L139" s="5">
        <f>'DE_VIE only'!L139</f>
        <v>-79.383495145631073</v>
      </c>
      <c r="M139" s="5">
        <f>'DE_VIE only'!M139</f>
        <v>-80.271944256266337</v>
      </c>
      <c r="N139" s="5">
        <f>'DE_VIE only'!N139</f>
        <v>-64.063237906762311</v>
      </c>
    </row>
    <row r="140" spans="1:14" x14ac:dyDescent="0.25">
      <c r="A140" s="2" t="s">
        <v>48</v>
      </c>
      <c r="B140" s="5">
        <f t="shared" si="17"/>
        <v>-4.0949089009426505</v>
      </c>
      <c r="C140" s="5">
        <f t="shared" si="17"/>
        <v>2.9925259007467675</v>
      </c>
      <c r="D140" s="5">
        <f>'DE_VIE only'!D140</f>
        <v>-12.11635725311192</v>
      </c>
      <c r="E140" s="5">
        <f>'DE_VIE only'!E140</f>
        <v>-38.226184442585186</v>
      </c>
      <c r="F140" s="5">
        <f>'DE_VIE only'!F140</f>
        <v>-34.302408603067171</v>
      </c>
      <c r="G140" s="5">
        <f>'DE_VIE only'!G140</f>
        <v>-34.875186793212563</v>
      </c>
      <c r="H140" s="5">
        <f>'DE_VIE only'!H140</f>
        <v>-32.128279383698697</v>
      </c>
      <c r="I140" s="5">
        <f>'DE_VIE only'!I140</f>
        <v>-31.924508810060892</v>
      </c>
      <c r="J140" s="5">
        <f>'DE_VIE only'!J140</f>
        <v>-27.137368581308962</v>
      </c>
      <c r="K140" s="5">
        <f>'DE_VIE only'!K140</f>
        <v>-26.680715938379397</v>
      </c>
      <c r="L140" s="5">
        <f>'DE_VIE only'!L140</f>
        <v>-21.803286439266188</v>
      </c>
      <c r="M140" s="5">
        <f>'DE_VIE only'!M140</f>
        <v>-13.48544226881565</v>
      </c>
      <c r="N140" s="5">
        <f>'DE_VIE only'!N140</f>
        <v>-23.226443211322724</v>
      </c>
    </row>
    <row r="141" spans="1:14" x14ac:dyDescent="0.25">
      <c r="A141" s="19" t="s">
        <v>55</v>
      </c>
      <c r="B141" s="5">
        <f t="shared" si="17"/>
        <v>7.3226418690555128</v>
      </c>
      <c r="C141" s="5">
        <f t="shared" si="17"/>
        <v>7.2094236298541947</v>
      </c>
      <c r="D141" s="5">
        <f>'DE_VIE only'!D141</f>
        <v>-46.591855490339739</v>
      </c>
      <c r="E141" s="5">
        <f>'DE_VIE only'!E141</f>
        <v>-90.686176799891427</v>
      </c>
      <c r="F141" s="5">
        <f>'DE_VIE only'!F141</f>
        <v>-90.36380022394242</v>
      </c>
      <c r="G141" s="5">
        <f>'DE_VIE only'!G141</f>
        <v>-87.428882088371012</v>
      </c>
      <c r="H141" s="5">
        <f>'DE_VIE only'!H141</f>
        <v>-70.570754850435762</v>
      </c>
      <c r="I141" s="5">
        <f>'DE_VIE only'!I141</f>
        <v>-60.882496343247198</v>
      </c>
      <c r="J141" s="5">
        <f>'DE_VIE only'!J141</f>
        <v>-64.98877586309213</v>
      </c>
      <c r="K141" s="5">
        <f>'DE_VIE only'!K141</f>
        <v>-72.56677989714926</v>
      </c>
      <c r="L141" s="5">
        <f>'DE_VIE only'!L141</f>
        <v>-77.86024067675443</v>
      </c>
      <c r="M141" s="5">
        <f>'DE_VIE only'!M141</f>
        <v>-78.622723534249801</v>
      </c>
      <c r="N141" s="5">
        <f>'DE_VIE only'!N141</f>
        <v>-63.342199445419077</v>
      </c>
    </row>
    <row r="142" spans="1:14" x14ac:dyDescent="0.25">
      <c r="A142" s="2" t="s">
        <v>58</v>
      </c>
      <c r="B142" s="5">
        <f>B134-B154</f>
        <v>-0.18771264996156134</v>
      </c>
      <c r="C142" s="5">
        <f>C134-C154</f>
        <v>0.26776564885544474</v>
      </c>
      <c r="D142" s="5">
        <f>'DE_VIE only'!D142</f>
        <v>-3.0412318696643474</v>
      </c>
      <c r="E142" s="5">
        <f>'DE_VIE only'!E142</f>
        <v>-20.183924496284263</v>
      </c>
      <c r="F142" s="5">
        <f>'DE_VIE only'!F142</f>
        <v>-19.674948436112654</v>
      </c>
      <c r="G142" s="5">
        <f>'DE_VIE only'!G142</f>
        <v>-10.597363925314426</v>
      </c>
      <c r="H142" s="5">
        <f>'DE_VIE only'!H142</f>
        <v>-9.4663612128674135</v>
      </c>
      <c r="I142" s="5">
        <f>'DE_VIE only'!I142</f>
        <v>-7.9553898648032906</v>
      </c>
      <c r="J142" s="5">
        <f>'DE_VIE only'!J142</f>
        <v>-5.2076960225644662</v>
      </c>
      <c r="K142" s="5">
        <f>'DE_VIE only'!K142</f>
        <v>-0.31497029934660148</v>
      </c>
      <c r="L142" s="5">
        <f>'DE_VIE only'!L142</f>
        <v>0.54433885629243051</v>
      </c>
      <c r="M142" s="5">
        <f>'DE_VIE only'!M142</f>
        <v>4.16029502745371</v>
      </c>
      <c r="N142" s="5">
        <f>'DE_VIE only'!N142</f>
        <v>-3.888654174282987</v>
      </c>
    </row>
    <row r="143" spans="1:14" x14ac:dyDescent="0.25">
      <c r="A143" s="11" t="s">
        <v>57</v>
      </c>
    </row>
    <row r="144" spans="1:14" x14ac:dyDescent="0.25">
      <c r="H144" s="12">
        <f>SUM(H148:M148)</f>
        <v>16995934</v>
      </c>
      <c r="I144" t="e">
        <f>H144/H164-1</f>
        <v>#DIV/0!</v>
      </c>
      <c r="K144">
        <f>K148/K168-1</f>
        <v>0.10220587694628525</v>
      </c>
    </row>
    <row r="145" spans="1:15" x14ac:dyDescent="0.25">
      <c r="B145" s="31">
        <v>2019</v>
      </c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</row>
    <row r="146" spans="1:15" x14ac:dyDescent="0.25">
      <c r="A146" s="1"/>
      <c r="B146" s="17" t="s">
        <v>32</v>
      </c>
      <c r="C146" s="17" t="s">
        <v>33</v>
      </c>
      <c r="D146" s="17" t="s">
        <v>34</v>
      </c>
      <c r="E146" s="17" t="s">
        <v>14</v>
      </c>
      <c r="F146" s="17" t="s">
        <v>35</v>
      </c>
      <c r="G146" s="17" t="s">
        <v>36</v>
      </c>
      <c r="H146" s="17" t="s">
        <v>37</v>
      </c>
      <c r="I146" s="17" t="s">
        <v>15</v>
      </c>
      <c r="J146" s="17" t="s">
        <v>16</v>
      </c>
      <c r="K146" s="17" t="s">
        <v>38</v>
      </c>
      <c r="L146" s="17" t="s">
        <v>18</v>
      </c>
      <c r="M146" s="17" t="s">
        <v>39</v>
      </c>
      <c r="N146" s="17" t="s">
        <v>40</v>
      </c>
    </row>
    <row r="147" spans="1:15" x14ac:dyDescent="0.25">
      <c r="A147" s="32" t="s">
        <v>31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</row>
    <row r="148" spans="1:15" x14ac:dyDescent="0.25">
      <c r="A148" s="2" t="s">
        <v>44</v>
      </c>
      <c r="B148" s="3">
        <f>'DE_VIE Gruppe inkl. MLA und KSC'!B232</f>
        <v>1830923</v>
      </c>
      <c r="C148" s="3">
        <f>'DE_VIE Gruppe inkl. MLA und KSC'!C232</f>
        <v>1863688</v>
      </c>
      <c r="D148" s="3">
        <f>'DE_VIE Gruppe inkl. MLA und KSC'!D232</f>
        <v>2365089</v>
      </c>
      <c r="E148" s="3">
        <f>'DE_VIE Gruppe inkl. MLA und KSC'!E232</f>
        <v>2744184</v>
      </c>
      <c r="F148" s="3">
        <f>'DE_VIE Gruppe inkl. MLA und KSC'!F232</f>
        <v>2877161</v>
      </c>
      <c r="G148" s="3">
        <f>'DE_VIE Gruppe inkl. MLA und KSC'!G232</f>
        <v>2985210</v>
      </c>
      <c r="H148" s="3">
        <f>'DE_VIE Gruppe inkl. MLA und KSC'!H232</f>
        <v>3161400</v>
      </c>
      <c r="I148" s="3">
        <f>'DE_VIE Gruppe inkl. MLA und KSC'!I232</f>
        <v>3151020</v>
      </c>
      <c r="J148" s="3">
        <f>'DE_VIE Gruppe inkl. MLA und KSC'!J232</f>
        <v>2977411</v>
      </c>
      <c r="K148" s="3">
        <f>'DE_VIE Gruppe inkl. MLA und KSC'!K232</f>
        <v>2848057</v>
      </c>
      <c r="L148" s="3">
        <f>'DE_VIE Gruppe inkl. MLA und KSC'!L232</f>
        <v>2391208</v>
      </c>
      <c r="M148" s="3">
        <f>'DE_VIE Gruppe inkl. MLA und KSC'!M232</f>
        <v>2466838</v>
      </c>
      <c r="N148" s="3">
        <f>'DE_VIE Gruppe inkl. MLA und KSC'!O232</f>
        <v>31662189</v>
      </c>
      <c r="O148">
        <f>N148/N168-1</f>
        <v>0.17105622116297736</v>
      </c>
    </row>
    <row r="149" spans="1:15" x14ac:dyDescent="0.25">
      <c r="A149" s="2" t="s">
        <v>45</v>
      </c>
      <c r="B149" s="3">
        <f>'DE_VIE Gruppe inkl. MLA und KSC'!B233</f>
        <v>1448127</v>
      </c>
      <c r="C149" s="3">
        <f>'DE_VIE Gruppe inkl. MLA und KSC'!C233</f>
        <v>1506199</v>
      </c>
      <c r="D149" s="3">
        <f>'DE_VIE Gruppe inkl. MLA und KSC'!D233</f>
        <v>1831123</v>
      </c>
      <c r="E149" s="3">
        <f>'DE_VIE Gruppe inkl. MLA und KSC'!E233</f>
        <v>2094419</v>
      </c>
      <c r="F149" s="3">
        <f>'DE_VIE Gruppe inkl. MLA und KSC'!F233</f>
        <v>2218620</v>
      </c>
      <c r="G149" s="3">
        <f>'DE_VIE Gruppe inkl. MLA und KSC'!G233</f>
        <v>2278897</v>
      </c>
      <c r="H149" s="3">
        <f>'DE_VIE Gruppe inkl. MLA und KSC'!H233</f>
        <v>2356272</v>
      </c>
      <c r="I149" s="3">
        <f>'DE_VIE Gruppe inkl. MLA und KSC'!I233</f>
        <v>2365050</v>
      </c>
      <c r="J149" s="3">
        <f>'DE_VIE Gruppe inkl. MLA und KSC'!J233</f>
        <v>2246090</v>
      </c>
      <c r="K149" s="3">
        <f>'DE_VIE Gruppe inkl. MLA und KSC'!K233</f>
        <v>2107842</v>
      </c>
      <c r="L149" s="3">
        <f>'DE_VIE Gruppe inkl. MLA und KSC'!L233</f>
        <v>1862657</v>
      </c>
      <c r="M149" s="3">
        <f>'DE_VIE Gruppe inkl. MLA und KSC'!M233</f>
        <v>2003019</v>
      </c>
      <c r="N149" s="3">
        <f>'DE_VIE Gruppe inkl. MLA und KSC'!O233</f>
        <v>24318315</v>
      </c>
    </row>
    <row r="150" spans="1:15" x14ac:dyDescent="0.25">
      <c r="A150" s="2" t="s">
        <v>46</v>
      </c>
      <c r="B150" s="3">
        <f>'DE_VIE Gruppe inkl. MLA und KSC'!B234</f>
        <v>376568</v>
      </c>
      <c r="C150" s="3">
        <f>'DE_VIE Gruppe inkl. MLA und KSC'!C234</f>
        <v>350308</v>
      </c>
      <c r="D150" s="3">
        <f>'DE_VIE Gruppe inkl. MLA und KSC'!D234</f>
        <v>512190</v>
      </c>
      <c r="E150" s="3">
        <f>'DE_VIE Gruppe inkl. MLA und KSC'!E234</f>
        <v>624270</v>
      </c>
      <c r="F150" s="3">
        <f>'DE_VIE Gruppe inkl. MLA und KSC'!F234</f>
        <v>633302</v>
      </c>
      <c r="G150" s="3">
        <f>'DE_VIE Gruppe inkl. MLA und KSC'!G234</f>
        <v>690164</v>
      </c>
      <c r="H150" s="3">
        <f>'DE_VIE Gruppe inkl. MLA und KSC'!H234</f>
        <v>789696</v>
      </c>
      <c r="I150" s="3">
        <f>'DE_VIE Gruppe inkl. MLA und KSC'!I234</f>
        <v>776420</v>
      </c>
      <c r="J150" s="3">
        <f>'DE_VIE Gruppe inkl. MLA und KSC'!J234</f>
        <v>723236</v>
      </c>
      <c r="K150" s="3">
        <f>'DE_VIE Gruppe inkl. MLA und KSC'!K234</f>
        <v>733498</v>
      </c>
      <c r="L150" s="3">
        <f>'DE_VIE Gruppe inkl. MLA und KSC'!L234</f>
        <v>523172</v>
      </c>
      <c r="M150" s="3">
        <f>'DE_VIE Gruppe inkl. MLA und KSC'!M234</f>
        <v>457040</v>
      </c>
      <c r="N150" s="3">
        <f>'DE_VIE Gruppe inkl. MLA und KSC'!O234</f>
        <v>7189864</v>
      </c>
    </row>
    <row r="151" spans="1:15" x14ac:dyDescent="0.25">
      <c r="A151" s="2" t="s">
        <v>47</v>
      </c>
      <c r="B151" s="3">
        <f>'DE_VIE Gruppe inkl. MLA und KSC'!B235</f>
        <v>18171</v>
      </c>
      <c r="C151" s="3">
        <f>'DE_VIE Gruppe inkl. MLA und KSC'!C235</f>
        <v>17263</v>
      </c>
      <c r="D151" s="3">
        <f>'DE_VIE Gruppe inkl. MLA und KSC'!D235</f>
        <v>20909</v>
      </c>
      <c r="E151" s="3">
        <f>'DE_VIE Gruppe inkl. MLA und KSC'!E235</f>
        <v>22842</v>
      </c>
      <c r="F151" s="3">
        <f>'DE_VIE Gruppe inkl. MLA und KSC'!F235</f>
        <v>24377</v>
      </c>
      <c r="G151" s="3">
        <f>'DE_VIE Gruppe inkl. MLA und KSC'!G235</f>
        <v>24321</v>
      </c>
      <c r="H151" s="3">
        <f>'DE_VIE Gruppe inkl. MLA und KSC'!H235</f>
        <v>25169</v>
      </c>
      <c r="I151" s="3">
        <f>'DE_VIE Gruppe inkl. MLA und KSC'!I235</f>
        <v>24696</v>
      </c>
      <c r="J151" s="3">
        <f>'DE_VIE Gruppe inkl. MLA und KSC'!J235</f>
        <v>24231</v>
      </c>
      <c r="K151" s="3">
        <f>'DE_VIE Gruppe inkl. MLA und KSC'!K235</f>
        <v>23557</v>
      </c>
      <c r="L151" s="3">
        <f>'DE_VIE Gruppe inkl. MLA und KSC'!L235</f>
        <v>20600</v>
      </c>
      <c r="M151" s="3">
        <f>'DE_VIE Gruppe inkl. MLA und KSC'!M235</f>
        <v>20666</v>
      </c>
      <c r="N151" s="3">
        <f>'DE_VIE Gruppe inkl. MLA und KSC'!O235</f>
        <v>266802</v>
      </c>
    </row>
    <row r="152" spans="1:15" x14ac:dyDescent="0.25">
      <c r="A152" s="2" t="s">
        <v>48</v>
      </c>
      <c r="B152" s="6">
        <f>'DE_VIE Gruppe inkl. MLA und KSC'!B236</f>
        <v>21225661.450000003</v>
      </c>
      <c r="C152" s="6">
        <f>'DE_VIE Gruppe inkl. MLA und KSC'!C236</f>
        <v>20218976.879999999</v>
      </c>
      <c r="D152" s="6">
        <f>'DE_VIE Gruppe inkl. MLA und KSC'!D236</f>
        <v>25196664.939999998</v>
      </c>
      <c r="E152" s="6">
        <f>'DE_VIE Gruppe inkl. MLA und KSC'!E236</f>
        <v>23535265.109999999</v>
      </c>
      <c r="F152" s="6">
        <f>'DE_VIE Gruppe inkl. MLA und KSC'!F236</f>
        <v>23661445.829999998</v>
      </c>
      <c r="G152" s="6">
        <f>'DE_VIE Gruppe inkl. MLA und KSC'!G236</f>
        <v>22146220.91</v>
      </c>
      <c r="H152" s="6">
        <f>'DE_VIE Gruppe inkl. MLA und KSC'!H236</f>
        <v>23347736.43</v>
      </c>
      <c r="I152" s="6">
        <f>'DE_VIE Gruppe inkl. MLA und KSC'!I236</f>
        <v>23575087.920000002</v>
      </c>
      <c r="J152" s="6">
        <f>'DE_VIE Gruppe inkl. MLA und KSC'!J236</f>
        <v>24913342.609999999</v>
      </c>
      <c r="K152" s="6">
        <f>'DE_VIE Gruppe inkl. MLA und KSC'!K236</f>
        <v>26646453.59</v>
      </c>
      <c r="L152" s="6">
        <f>'DE_VIE Gruppe inkl. MLA und KSC'!L236</f>
        <v>26606020.960000001</v>
      </c>
      <c r="M152" s="6">
        <f>'DE_VIE Gruppe inkl. MLA und KSC'!M236</f>
        <v>22733163.280000001</v>
      </c>
      <c r="N152" s="6">
        <f>'DE_VIE Gruppe inkl. MLA und KSC'!O236</f>
        <v>283806039.91000009</v>
      </c>
    </row>
    <row r="153" spans="1:15" x14ac:dyDescent="0.25">
      <c r="A153" s="19" t="s">
        <v>55</v>
      </c>
      <c r="B153" s="3">
        <v>745018</v>
      </c>
      <c r="C153" s="3">
        <f>703.593*$B$201</f>
        <v>703593</v>
      </c>
      <c r="D153" s="3">
        <f>858.517*$B$201</f>
        <v>858517</v>
      </c>
      <c r="E153" s="3">
        <f>943.168*1000</f>
        <v>943168</v>
      </c>
      <c r="F153" s="3">
        <f>988.647*1000</f>
        <v>988647</v>
      </c>
      <c r="G153" s="3">
        <f>976.723*1000</f>
        <v>976723</v>
      </c>
      <c r="H153" s="3">
        <f>1025.011*1000</f>
        <v>1025011</v>
      </c>
      <c r="I153" s="3">
        <f>1004.99*1000</f>
        <v>1004990</v>
      </c>
      <c r="J153" s="3">
        <f>977.358*1000</f>
        <v>977358</v>
      </c>
      <c r="K153" s="3">
        <f>964.699*1000</f>
        <v>964699</v>
      </c>
      <c r="L153" s="3">
        <f>839.3*1000</f>
        <v>839300</v>
      </c>
      <c r="M153" s="3">
        <f>851.1*1000</f>
        <v>851100</v>
      </c>
      <c r="N153" s="3">
        <f>10878.124*1000</f>
        <v>10878124</v>
      </c>
    </row>
    <row r="154" spans="1:15" x14ac:dyDescent="0.25">
      <c r="A154" s="2" t="s">
        <v>56</v>
      </c>
      <c r="B154" s="5">
        <f>B150/B148*100</f>
        <v>20.567112871486128</v>
      </c>
      <c r="C154" s="5">
        <f t="shared" ref="C154:N154" si="18">C150/C148*100</f>
        <v>18.796493833731827</v>
      </c>
      <c r="D154" s="5">
        <f t="shared" si="18"/>
        <v>21.656267480843216</v>
      </c>
      <c r="E154" s="5">
        <f t="shared" si="18"/>
        <v>22.748838999134168</v>
      </c>
      <c r="F154" s="5">
        <f t="shared" si="18"/>
        <v>22.011350772514991</v>
      </c>
      <c r="G154" s="5">
        <f t="shared" si="18"/>
        <v>23.119445533145072</v>
      </c>
      <c r="H154" s="5">
        <f t="shared" si="18"/>
        <v>24.979312962611502</v>
      </c>
      <c r="I154" s="5">
        <f t="shared" si="18"/>
        <v>24.640275212470883</v>
      </c>
      <c r="J154" s="5">
        <f t="shared" si="18"/>
        <v>24.290768053184461</v>
      </c>
      <c r="K154" s="5">
        <f t="shared" si="18"/>
        <v>25.754330057298713</v>
      </c>
      <c r="L154" s="5">
        <f t="shared" si="18"/>
        <v>21.878983342310665</v>
      </c>
      <c r="M154" s="5">
        <f t="shared" si="18"/>
        <v>18.527361748116412</v>
      </c>
      <c r="N154" s="5">
        <f t="shared" si="18"/>
        <v>22.708044601717209</v>
      </c>
    </row>
    <row r="155" spans="1:15" x14ac:dyDescent="0.25">
      <c r="A155" s="32" t="s">
        <v>54</v>
      </c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</row>
    <row r="156" spans="1:15" x14ac:dyDescent="0.25">
      <c r="A156" s="2" t="s">
        <v>44</v>
      </c>
      <c r="B156" s="5">
        <f t="shared" ref="B156:B161" si="19">(B148/B168-1)*100</f>
        <v>24.369753036522489</v>
      </c>
      <c r="C156" s="5">
        <f t="shared" ref="C156:N161" si="20">(C148/C168-1)*100</f>
        <v>25.633530893225974</v>
      </c>
      <c r="D156" s="5">
        <f t="shared" si="20"/>
        <v>23.923062655028993</v>
      </c>
      <c r="E156" s="5">
        <f t="shared" si="20"/>
        <v>26.590532917789943</v>
      </c>
      <c r="F156" s="5">
        <f t="shared" si="20"/>
        <v>24.374423444196314</v>
      </c>
      <c r="G156" s="5">
        <f t="shared" si="20"/>
        <v>19.659733303831374</v>
      </c>
      <c r="H156" s="5">
        <f t="shared" si="20"/>
        <v>15.783536719356594</v>
      </c>
      <c r="I156" s="5">
        <f t="shared" si="20"/>
        <v>13.216821232456621</v>
      </c>
      <c r="J156" s="5">
        <f t="shared" si="20"/>
        <v>10.424167575305777</v>
      </c>
      <c r="K156" s="5">
        <f t="shared" si="20"/>
        <v>10.220587694628524</v>
      </c>
      <c r="L156" s="5">
        <f t="shared" si="20"/>
        <v>9.0552197378706687</v>
      </c>
      <c r="M156" s="5">
        <f t="shared" si="20"/>
        <v>11.600874226557867</v>
      </c>
      <c r="N156" s="5">
        <f>'DE_VIE Gruppe inkl. MLA und KSC'!P232</f>
        <v>17.105622116297738</v>
      </c>
    </row>
    <row r="157" spans="1:15" x14ac:dyDescent="0.25">
      <c r="A157" s="2" t="s">
        <v>45</v>
      </c>
      <c r="B157" s="5">
        <f t="shared" si="19"/>
        <v>30.583063563486835</v>
      </c>
      <c r="C157" s="5">
        <f t="shared" si="20"/>
        <v>30.59962975648034</v>
      </c>
      <c r="D157" s="5">
        <f t="shared" si="20"/>
        <v>27.544573172303167</v>
      </c>
      <c r="E157" s="5">
        <f t="shared" si="20"/>
        <v>32.236611985286402</v>
      </c>
      <c r="F157" s="5">
        <f t="shared" si="20"/>
        <v>29.495621843040066</v>
      </c>
      <c r="G157" s="5">
        <f t="shared" si="20"/>
        <v>25.40505351829627</v>
      </c>
      <c r="H157" s="5">
        <f t="shared" si="20"/>
        <v>19.030989444544065</v>
      </c>
      <c r="I157" s="5">
        <f t="shared" si="20"/>
        <v>17.806954099595341</v>
      </c>
      <c r="J157" s="5">
        <f t="shared" si="20"/>
        <v>11.981656883205716</v>
      </c>
      <c r="K157" s="5">
        <f t="shared" si="20"/>
        <v>9.8809568492036703</v>
      </c>
      <c r="L157" s="5">
        <f t="shared" si="20"/>
        <v>7.7836061210141416</v>
      </c>
      <c r="M157" s="5">
        <f t="shared" si="20"/>
        <v>10.54310753981833</v>
      </c>
      <c r="N157" s="5">
        <f>'DE_VIE Gruppe inkl. MLA und KSC'!P233</f>
        <v>20.010431563627627</v>
      </c>
    </row>
    <row r="158" spans="1:15" x14ac:dyDescent="0.25">
      <c r="A158" s="2" t="s">
        <v>46</v>
      </c>
      <c r="B158" s="5">
        <f t="shared" si="19"/>
        <v>6.1562315000140977</v>
      </c>
      <c r="C158" s="5">
        <f t="shared" si="20"/>
        <v>8.6415005396285771</v>
      </c>
      <c r="D158" s="5">
        <f t="shared" si="20"/>
        <v>10.416235513245041</v>
      </c>
      <c r="E158" s="5">
        <f t="shared" si="20"/>
        <v>8.2347678640160673</v>
      </c>
      <c r="F158" s="5">
        <f t="shared" si="20"/>
        <v>6.5852763668555081</v>
      </c>
      <c r="G158" s="5">
        <f t="shared" si="20"/>
        <v>3.0612366798872248</v>
      </c>
      <c r="H158" s="5">
        <f t="shared" si="20"/>
        <v>6.6609038601799009</v>
      </c>
      <c r="I158" s="5">
        <f t="shared" si="20"/>
        <v>1.3539621538075863</v>
      </c>
      <c r="J158" s="5">
        <f t="shared" si="20"/>
        <v>6.009029080675421</v>
      </c>
      <c r="K158" s="5">
        <f t="shared" si="20"/>
        <v>11.368246526090765</v>
      </c>
      <c r="L158" s="5">
        <f t="shared" si="20"/>
        <v>14.318553285960256</v>
      </c>
      <c r="M158" s="5">
        <f t="shared" si="20"/>
        <v>16.425514571020994</v>
      </c>
      <c r="N158" s="5">
        <f>'DE_VIE Gruppe inkl. MLA und KSC'!P234</f>
        <v>7.6439746680041276</v>
      </c>
    </row>
    <row r="159" spans="1:15" x14ac:dyDescent="0.25">
      <c r="A159" s="2" t="s">
        <v>47</v>
      </c>
      <c r="B159" s="5">
        <f t="shared" si="19"/>
        <v>15.312856961543343</v>
      </c>
      <c r="C159" s="5">
        <f t="shared" si="20"/>
        <v>15.999193656766565</v>
      </c>
      <c r="D159" s="5">
        <f t="shared" si="20"/>
        <v>15.954968944099379</v>
      </c>
      <c r="E159" s="5">
        <f t="shared" si="20"/>
        <v>16.749297214413495</v>
      </c>
      <c r="F159" s="5">
        <f t="shared" si="20"/>
        <v>15.805225653206655</v>
      </c>
      <c r="G159" s="5">
        <f t="shared" si="20"/>
        <v>12.8689437534806</v>
      </c>
      <c r="H159" s="5">
        <f t="shared" si="20"/>
        <v>12.341546152472782</v>
      </c>
      <c r="I159" s="5">
        <f t="shared" si="20"/>
        <v>8.673267326732681</v>
      </c>
      <c r="J159" s="5">
        <f t="shared" si="20"/>
        <v>8.0390583199571921</v>
      </c>
      <c r="K159" s="5">
        <f t="shared" si="20"/>
        <v>3.8485275965438159</v>
      </c>
      <c r="L159" s="5">
        <f t="shared" si="20"/>
        <v>1.6982622432859307</v>
      </c>
      <c r="M159" s="5">
        <f t="shared" si="20"/>
        <v>5.0582075135986893</v>
      </c>
      <c r="N159" s="5">
        <f>'DE_VIE Gruppe inkl. MLA und KSC'!P235</f>
        <v>10.704386649184251</v>
      </c>
    </row>
    <row r="160" spans="1:15" x14ac:dyDescent="0.25">
      <c r="A160" s="2" t="s">
        <v>48</v>
      </c>
      <c r="B160" s="5">
        <f t="shared" si="19"/>
        <v>-2.8433230066930326</v>
      </c>
      <c r="C160" s="5">
        <f t="shared" si="20"/>
        <v>-1.6932809354372247</v>
      </c>
      <c r="D160" s="5">
        <f t="shared" si="20"/>
        <v>-1.9255208001491386</v>
      </c>
      <c r="E160" s="5">
        <f t="shared" si="20"/>
        <v>-6.7176397305839908</v>
      </c>
      <c r="F160" s="5">
        <f t="shared" si="20"/>
        <v>-1.4900055564651793</v>
      </c>
      <c r="G160" s="5">
        <f t="shared" si="20"/>
        <v>-12.744547381627559</v>
      </c>
      <c r="H160" s="5">
        <f t="shared" si="20"/>
        <v>-8.4158039637499904</v>
      </c>
      <c r="I160" s="5">
        <f t="shared" si="20"/>
        <v>-3.6603026309772524</v>
      </c>
      <c r="J160" s="5">
        <f t="shared" si="20"/>
        <v>-2.9684489660824043</v>
      </c>
      <c r="K160" s="5">
        <f t="shared" si="20"/>
        <v>-2.7884937741387783</v>
      </c>
      <c r="L160" s="5">
        <f t="shared" si="20"/>
        <v>1.2082303271461203</v>
      </c>
      <c r="M160" s="5">
        <f t="shared" si="20"/>
        <v>-3.1967245127298316</v>
      </c>
      <c r="N160" s="5">
        <f>'DE_VIE Gruppe inkl. MLA und KSC'!P236</f>
        <v>-3.9</v>
      </c>
    </row>
    <row r="161" spans="1:19" x14ac:dyDescent="0.25">
      <c r="A161" s="19" t="s">
        <v>55</v>
      </c>
      <c r="B161" s="5">
        <f t="shared" si="19"/>
        <v>19.476241640874314</v>
      </c>
      <c r="C161" s="5">
        <f t="shared" si="20"/>
        <v>19.15590848816473</v>
      </c>
      <c r="D161" s="5">
        <f t="shared" si="20"/>
        <v>18.495243721325693</v>
      </c>
      <c r="E161" s="5">
        <f t="shared" si="20"/>
        <v>21.241975416558478</v>
      </c>
      <c r="F161" s="5">
        <f t="shared" si="20"/>
        <v>19.413349115856615</v>
      </c>
      <c r="G161" s="5">
        <f t="shared" si="20"/>
        <v>14.922243701898697</v>
      </c>
      <c r="H161" s="5">
        <f t="shared" si="20"/>
        <v>15.096320550480137</v>
      </c>
      <c r="I161" s="5">
        <f t="shared" si="20"/>
        <v>10.804237284398166</v>
      </c>
      <c r="J161" s="5">
        <f t="shared" si="20"/>
        <v>9.9266674164885771</v>
      </c>
      <c r="K161" s="5">
        <f t="shared" si="20"/>
        <v>7.3050248880731861</v>
      </c>
      <c r="L161" s="5">
        <f t="shared" si="20"/>
        <v>4.6190435827503817</v>
      </c>
      <c r="M161" s="5">
        <f t="shared" si="20"/>
        <v>7.1896807734886048</v>
      </c>
      <c r="N161" s="5">
        <f t="shared" si="20"/>
        <v>13.594773070973254</v>
      </c>
    </row>
    <row r="162" spans="1:19" x14ac:dyDescent="0.25">
      <c r="A162" s="2" t="s">
        <v>58</v>
      </c>
      <c r="B162" s="5">
        <f>B154-B174</f>
        <v>-3.5287570775208081</v>
      </c>
      <c r="C162" s="5">
        <f t="shared" ref="C162:N162" si="21">C154-C174</f>
        <v>-2.9398580853315366</v>
      </c>
      <c r="D162" s="5">
        <f t="shared" si="21"/>
        <v>-2.6491345230194767</v>
      </c>
      <c r="E162" s="5">
        <f t="shared" si="21"/>
        <v>-3.8580241095806151</v>
      </c>
      <c r="F162" s="5">
        <f t="shared" si="21"/>
        <v>-3.6737077541131349</v>
      </c>
      <c r="G162" s="5">
        <f t="shared" si="21"/>
        <v>-3.7234953799487869</v>
      </c>
      <c r="H162" s="5">
        <f t="shared" si="21"/>
        <v>-2.1364632492810891</v>
      </c>
      <c r="I162" s="5">
        <f t="shared" si="21"/>
        <v>-2.8839929519587102</v>
      </c>
      <c r="J162" s="5">
        <f t="shared" si="21"/>
        <v>-1.0116789675918518</v>
      </c>
      <c r="K162" s="5">
        <f t="shared" si="21"/>
        <v>0.26540046432110742</v>
      </c>
      <c r="L162" s="5">
        <f t="shared" si="21"/>
        <v>1.0073289392984286</v>
      </c>
      <c r="M162" s="5">
        <f t="shared" si="21"/>
        <v>0.76776862267503532</v>
      </c>
      <c r="N162" s="5">
        <f t="shared" si="21"/>
        <v>-1.9959827098937311</v>
      </c>
    </row>
    <row r="164" spans="1:19" x14ac:dyDescent="0.25">
      <c r="H164" s="12"/>
    </row>
    <row r="165" spans="1:19" x14ac:dyDescent="0.25">
      <c r="B165" s="31">
        <v>2018</v>
      </c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</row>
    <row r="166" spans="1:19" x14ac:dyDescent="0.25">
      <c r="A166" s="1"/>
      <c r="B166" s="17" t="s">
        <v>32</v>
      </c>
      <c r="C166" s="17" t="s">
        <v>33</v>
      </c>
      <c r="D166" s="17" t="s">
        <v>34</v>
      </c>
      <c r="E166" s="17" t="s">
        <v>14</v>
      </c>
      <c r="F166" s="17" t="s">
        <v>35</v>
      </c>
      <c r="G166" s="17" t="s">
        <v>36</v>
      </c>
      <c r="H166" s="17" t="s">
        <v>37</v>
      </c>
      <c r="I166" s="17" t="s">
        <v>15</v>
      </c>
      <c r="J166" s="17" t="s">
        <v>16</v>
      </c>
      <c r="K166" s="17" t="s">
        <v>38</v>
      </c>
      <c r="L166" s="17" t="s">
        <v>18</v>
      </c>
      <c r="M166" s="17" t="s">
        <v>39</v>
      </c>
      <c r="N166" s="17" t="s">
        <v>40</v>
      </c>
    </row>
    <row r="167" spans="1:19" x14ac:dyDescent="0.25">
      <c r="A167" s="32" t="s">
        <v>31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S167">
        <f>31.7/24.4</f>
        <v>1.2991803278688525</v>
      </c>
    </row>
    <row r="168" spans="1:19" x14ac:dyDescent="0.25">
      <c r="A168" s="2" t="s">
        <v>44</v>
      </c>
      <c r="B168" s="3">
        <f>'DE_VIE Gruppe inkl. MLA und KSC'!B261</f>
        <v>1472161</v>
      </c>
      <c r="C168" s="3">
        <f>'DE_VIE Gruppe inkl. MLA und KSC'!C261</f>
        <v>1483432</v>
      </c>
      <c r="D168" s="3">
        <f>'DE_VIE Gruppe inkl. MLA und KSC'!D261</f>
        <v>1908514</v>
      </c>
      <c r="E168" s="3">
        <f>'DE_VIE Gruppe inkl. MLA und KSC'!E261</f>
        <v>2167764</v>
      </c>
      <c r="F168" s="3">
        <f>'DE_VIE Gruppe inkl. MLA und KSC'!F261</f>
        <v>2313306</v>
      </c>
      <c r="G168" s="3">
        <f>'DE_VIE Gruppe inkl. MLA und KSC'!G261</f>
        <v>2494749</v>
      </c>
      <c r="H168" s="3">
        <f>'DE_VIE Gruppe inkl. MLA und KSC'!H261</f>
        <v>2730440</v>
      </c>
      <c r="I168" s="3">
        <f>'DE_VIE Gruppe inkl. MLA und KSC'!I261</f>
        <v>2783173</v>
      </c>
      <c r="J168" s="3">
        <f>'DE_VIE Gruppe inkl. MLA und KSC'!J261</f>
        <v>2696340</v>
      </c>
      <c r="K168" s="3">
        <f>'DE_VIE Gruppe inkl. MLA und KSC'!K261</f>
        <v>2583961</v>
      </c>
      <c r="L168" s="3">
        <f>'DE_VIE Gruppe inkl. MLA und KSC'!L261</f>
        <v>2192658</v>
      </c>
      <c r="M168" s="3">
        <f>'DE_VIE Gruppe inkl. MLA und KSC'!M261</f>
        <v>2210411</v>
      </c>
      <c r="N168" s="3">
        <f>'DE_VIE Gruppe inkl. MLA und KSC'!O261</f>
        <v>27037292</v>
      </c>
    </row>
    <row r="169" spans="1:19" x14ac:dyDescent="0.25">
      <c r="A169" s="2" t="s">
        <v>45</v>
      </c>
      <c r="B169" s="3">
        <f>'DE_VIE Gruppe inkl. MLA und KSC'!B262</f>
        <v>1108970</v>
      </c>
      <c r="C169" s="3">
        <f>'DE_VIE Gruppe inkl. MLA und KSC'!C262</f>
        <v>1153295</v>
      </c>
      <c r="D169" s="3">
        <f>'DE_VIE Gruppe inkl. MLA und KSC'!D262</f>
        <v>1435673</v>
      </c>
      <c r="E169" s="3">
        <f>'DE_VIE Gruppe inkl. MLA und KSC'!E262</f>
        <v>1583842</v>
      </c>
      <c r="F169" s="3">
        <f>'DE_VIE Gruppe inkl. MLA und KSC'!F262</f>
        <v>1713278</v>
      </c>
      <c r="G169" s="3">
        <f>'DE_VIE Gruppe inkl. MLA und KSC'!G262</f>
        <v>1817229</v>
      </c>
      <c r="H169" s="3">
        <f>'DE_VIE Gruppe inkl. MLA und KSC'!H262</f>
        <v>1979545</v>
      </c>
      <c r="I169" s="3">
        <f>'DE_VIE Gruppe inkl. MLA und KSC'!I262</f>
        <v>2007564</v>
      </c>
      <c r="J169" s="3">
        <f>'DE_VIE Gruppe inkl. MLA und KSC'!J262</f>
        <v>2005766</v>
      </c>
      <c r="K169" s="3">
        <f>'DE_VIE Gruppe inkl. MLA und KSC'!K262</f>
        <v>1918296</v>
      </c>
      <c r="L169" s="3">
        <f>'DE_VIE Gruppe inkl. MLA und KSC'!L262</f>
        <v>1728145</v>
      </c>
      <c r="M169" s="3">
        <f>'DE_VIE Gruppe inkl. MLA und KSC'!M262</f>
        <v>1811980</v>
      </c>
      <c r="N169" s="3">
        <f>'DE_VIE Gruppe inkl. MLA und KSC'!O262</f>
        <v>20263501</v>
      </c>
    </row>
    <row r="170" spans="1:19" x14ac:dyDescent="0.25">
      <c r="A170" s="2" t="s">
        <v>46</v>
      </c>
      <c r="B170" s="3">
        <f>'DE_VIE Gruppe inkl. MLA und KSC'!B263</f>
        <v>354730</v>
      </c>
      <c r="C170" s="3">
        <f>'DE_VIE Gruppe inkl. MLA und KSC'!C263</f>
        <v>322444</v>
      </c>
      <c r="D170" s="3">
        <f>'DE_VIE Gruppe inkl. MLA und KSC'!D263</f>
        <v>463872</v>
      </c>
      <c r="E170" s="3">
        <f>'DE_VIE Gruppe inkl. MLA und KSC'!E263</f>
        <v>576774</v>
      </c>
      <c r="F170" s="3">
        <f>'DE_VIE Gruppe inkl. MLA und KSC'!F263</f>
        <v>594174</v>
      </c>
      <c r="G170" s="3">
        <f>'DE_VIE Gruppe inkl. MLA und KSC'!G263</f>
        <v>669664</v>
      </c>
      <c r="H170" s="3">
        <f>'DE_VIE Gruppe inkl. MLA und KSC'!H263</f>
        <v>740380</v>
      </c>
      <c r="I170" s="3">
        <f>'DE_VIE Gruppe inkl. MLA und KSC'!I263</f>
        <v>766048</v>
      </c>
      <c r="J170" s="3">
        <f>'DE_VIE Gruppe inkl. MLA und KSC'!J263</f>
        <v>682240</v>
      </c>
      <c r="K170" s="3">
        <f>'DE_VIE Gruppe inkl. MLA und KSC'!K263</f>
        <v>658624</v>
      </c>
      <c r="L170" s="3">
        <f>'DE_VIE Gruppe inkl. MLA und KSC'!L263</f>
        <v>457644</v>
      </c>
      <c r="M170" s="3">
        <f>'DE_VIE Gruppe inkl. MLA und KSC'!M263</f>
        <v>392560</v>
      </c>
      <c r="N170" s="3">
        <f>'DE_VIE Gruppe inkl. MLA und KSC'!O263</f>
        <v>6679300</v>
      </c>
    </row>
    <row r="171" spans="1:19" x14ac:dyDescent="0.25">
      <c r="A171" s="2" t="s">
        <v>47</v>
      </c>
      <c r="B171" s="3">
        <f>'DE_VIE Gruppe inkl. MLA und KSC'!B264</f>
        <v>15758</v>
      </c>
      <c r="C171" s="3">
        <f>'DE_VIE Gruppe inkl. MLA und KSC'!C264</f>
        <v>14882</v>
      </c>
      <c r="D171" s="3">
        <f>'DE_VIE Gruppe inkl. MLA und KSC'!D264</f>
        <v>18032</v>
      </c>
      <c r="E171" s="3">
        <f>'DE_VIE Gruppe inkl. MLA und KSC'!E264</f>
        <v>19565</v>
      </c>
      <c r="F171" s="3">
        <f>'DE_VIE Gruppe inkl. MLA und KSC'!F264</f>
        <v>21050</v>
      </c>
      <c r="G171" s="3">
        <f>'DE_VIE Gruppe inkl. MLA und KSC'!G264</f>
        <v>21548</v>
      </c>
      <c r="H171" s="3">
        <f>'DE_VIE Gruppe inkl. MLA und KSC'!H264</f>
        <v>22404</v>
      </c>
      <c r="I171" s="3">
        <f>'DE_VIE Gruppe inkl. MLA und KSC'!I264</f>
        <v>22725</v>
      </c>
      <c r="J171" s="3">
        <f>'DE_VIE Gruppe inkl. MLA und KSC'!J264</f>
        <v>22428</v>
      </c>
      <c r="K171" s="3">
        <f>'DE_VIE Gruppe inkl. MLA und KSC'!K264</f>
        <v>22684</v>
      </c>
      <c r="L171" s="3">
        <f>'DE_VIE Gruppe inkl. MLA und KSC'!L264</f>
        <v>20256</v>
      </c>
      <c r="M171" s="3">
        <f>'DE_VIE Gruppe inkl. MLA und KSC'!M264</f>
        <v>19671</v>
      </c>
      <c r="N171" s="3">
        <f>'DE_VIE Gruppe inkl. MLA und KSC'!O264</f>
        <v>241004</v>
      </c>
    </row>
    <row r="172" spans="1:19" x14ac:dyDescent="0.25">
      <c r="A172" s="2" t="s">
        <v>48</v>
      </c>
      <c r="B172" s="6">
        <f>'DE_VIE Gruppe inkl. MLA und KSC'!B265</f>
        <v>21846837.609999999</v>
      </c>
      <c r="C172" s="6">
        <f>'DE_VIE Gruppe inkl. MLA und KSC'!C265</f>
        <v>20567238</v>
      </c>
      <c r="D172" s="6">
        <f>'DE_VIE Gruppe inkl. MLA und KSC'!D265</f>
        <v>25691357.369999997</v>
      </c>
      <c r="E172" s="6">
        <f>'DE_VIE Gruppe inkl. MLA und KSC'!E265</f>
        <v>25230134.66</v>
      </c>
      <c r="F172" s="6">
        <f>'DE_VIE Gruppe inkl. MLA und KSC'!F265</f>
        <v>24019335.259999998</v>
      </c>
      <c r="G172" s="6">
        <f>'DE_VIE Gruppe inkl. MLA und KSC'!G265</f>
        <v>25380901.990000002</v>
      </c>
      <c r="H172" s="6">
        <f>'DE_VIE Gruppe inkl. MLA und KSC'!H265</f>
        <v>25493193.629999999</v>
      </c>
      <c r="I172" s="6">
        <f>'DE_VIE Gruppe inkl. MLA und KSC'!I265</f>
        <v>24470793</v>
      </c>
      <c r="J172" s="6">
        <f>'DE_VIE Gruppe inkl. MLA und KSC'!J265</f>
        <v>25675506.93</v>
      </c>
      <c r="K172" s="6">
        <f>'DE_VIE Gruppe inkl. MLA und KSC'!K265</f>
        <v>27410802.100000001</v>
      </c>
      <c r="L172" s="6">
        <f>'DE_VIE Gruppe inkl. MLA und KSC'!L265</f>
        <v>26288396.579999998</v>
      </c>
      <c r="M172" s="6">
        <f>'DE_VIE Gruppe inkl. MLA und KSC'!M265</f>
        <v>23483878.170000002</v>
      </c>
      <c r="N172" s="6">
        <f>'DE_VIE Gruppe inkl. MLA und KSC'!O265</f>
        <v>295558375.30000001</v>
      </c>
    </row>
    <row r="173" spans="1:19" x14ac:dyDescent="0.25">
      <c r="A173" s="19" t="s">
        <v>55</v>
      </c>
      <c r="B173" s="3">
        <f>623.57*1000</f>
        <v>623570</v>
      </c>
      <c r="C173" s="3">
        <f>590.481*1000</f>
        <v>590481</v>
      </c>
      <c r="D173" s="3">
        <f>724.516*1000</f>
        <v>724516</v>
      </c>
      <c r="E173" s="3">
        <f>777.922*1000</f>
        <v>777922</v>
      </c>
      <c r="F173" s="3">
        <f>827.92*1000</f>
        <v>827920</v>
      </c>
      <c r="G173" s="3">
        <f>849.899*1000</f>
        <v>849899</v>
      </c>
      <c r="H173" s="3">
        <f>890.568*1000</f>
        <v>890568</v>
      </c>
      <c r="I173" s="3">
        <f>906.996*1000</f>
        <v>906996</v>
      </c>
      <c r="J173" s="3">
        <f>889.1*1000</f>
        <v>889100</v>
      </c>
      <c r="K173" s="3">
        <f>899.025*1000</f>
        <v>899025</v>
      </c>
      <c r="L173" s="3">
        <f>802.244*1000</f>
        <v>802244</v>
      </c>
      <c r="M173" s="3">
        <f>794.013*1000</f>
        <v>794013</v>
      </c>
      <c r="N173" s="3">
        <f>SUM(B173:M173)</f>
        <v>9576254</v>
      </c>
    </row>
    <row r="174" spans="1:19" x14ac:dyDescent="0.25">
      <c r="A174" s="2" t="s">
        <v>56</v>
      </c>
      <c r="B174" s="5">
        <f>B170/B168*100</f>
        <v>24.095869949006936</v>
      </c>
      <c r="C174" s="5">
        <f t="shared" ref="C174:N174" si="22">C170/C168*100</f>
        <v>21.736351919063363</v>
      </c>
      <c r="D174" s="5">
        <f t="shared" si="22"/>
        <v>24.305402003862692</v>
      </c>
      <c r="E174" s="5">
        <f t="shared" si="22"/>
        <v>26.606863108714784</v>
      </c>
      <c r="F174" s="5">
        <f t="shared" si="22"/>
        <v>25.685058526628126</v>
      </c>
      <c r="G174" s="5">
        <f t="shared" si="22"/>
        <v>26.842940913093859</v>
      </c>
      <c r="H174" s="5">
        <f t="shared" si="22"/>
        <v>27.115776211892591</v>
      </c>
      <c r="I174" s="5">
        <f t="shared" si="22"/>
        <v>27.524268164429593</v>
      </c>
      <c r="J174" s="5">
        <f t="shared" si="22"/>
        <v>25.302447020776313</v>
      </c>
      <c r="K174" s="5">
        <f t="shared" si="22"/>
        <v>25.488929592977605</v>
      </c>
      <c r="L174" s="5">
        <f t="shared" si="22"/>
        <v>20.871654403012236</v>
      </c>
      <c r="M174" s="5">
        <f t="shared" si="22"/>
        <v>17.759593125441377</v>
      </c>
      <c r="N174" s="5">
        <f t="shared" si="22"/>
        <v>24.70402731161094</v>
      </c>
    </row>
    <row r="175" spans="1:19" x14ac:dyDescent="0.25">
      <c r="A175" s="32" t="s">
        <v>54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</row>
    <row r="176" spans="1:19" x14ac:dyDescent="0.25">
      <c r="A176" s="2" t="s">
        <v>44</v>
      </c>
      <c r="B176" s="5">
        <v>1.8742958847839168</v>
      </c>
      <c r="C176" s="5">
        <v>6.5370878815060731</v>
      </c>
      <c r="D176" s="5">
        <v>10.619062274858374</v>
      </c>
      <c r="E176" s="5">
        <v>2.2000000000000002</v>
      </c>
      <c r="F176" s="5">
        <v>3.8363185131421123</v>
      </c>
      <c r="G176" s="5">
        <v>7.892608591105116</v>
      </c>
      <c r="H176" s="5">
        <v>7.4063846542976544</v>
      </c>
      <c r="I176" s="5">
        <v>11.887026454430865</v>
      </c>
      <c r="J176" s="5">
        <v>10.944833712772242</v>
      </c>
      <c r="K176" s="5">
        <v>18.227809760164121</v>
      </c>
      <c r="L176" s="5">
        <v>24.189175335683078</v>
      </c>
      <c r="M176" s="5">
        <v>25.762242043319027</v>
      </c>
      <c r="N176" s="5">
        <v>10.8</v>
      </c>
    </row>
    <row r="177" spans="1:14" x14ac:dyDescent="0.25">
      <c r="A177" s="2" t="s">
        <v>45</v>
      </c>
      <c r="B177" s="5">
        <v>1.2918947851074059</v>
      </c>
      <c r="C177" s="5">
        <v>4.9785135822741911</v>
      </c>
      <c r="D177" s="5">
        <v>10.388577869737947</v>
      </c>
      <c r="E177" s="5">
        <v>1.1943918402604892</v>
      </c>
      <c r="F177" s="5">
        <v>3.9964453919083098</v>
      </c>
      <c r="G177" s="5">
        <v>7.8516428536666627</v>
      </c>
      <c r="H177" s="5">
        <v>10.217322796065552</v>
      </c>
      <c r="I177" s="5">
        <v>16.31922656408884</v>
      </c>
      <c r="J177" s="5">
        <v>15.038739771627796</v>
      </c>
      <c r="K177" s="5">
        <v>21.02920782896507</v>
      </c>
      <c r="L177" s="5">
        <v>29.085207762688391</v>
      </c>
      <c r="M177" s="5">
        <v>31.834919322978017</v>
      </c>
      <c r="N177" s="5">
        <v>12.884226809516486</v>
      </c>
    </row>
    <row r="178" spans="1:14" x14ac:dyDescent="0.25">
      <c r="A178" s="2" t="s">
        <v>46</v>
      </c>
      <c r="B178" s="5">
        <v>1.1000000000000001</v>
      </c>
      <c r="C178" s="5">
        <v>9.6</v>
      </c>
      <c r="D178" s="5">
        <v>9.1</v>
      </c>
      <c r="E178" s="5">
        <v>3.7</v>
      </c>
      <c r="F178" s="5">
        <v>2.2999999999999998</v>
      </c>
      <c r="G178" s="5">
        <v>6.7</v>
      </c>
      <c r="H178" s="5">
        <v>-0.8</v>
      </c>
      <c r="I178" s="5">
        <v>0.5</v>
      </c>
      <c r="J178" s="5">
        <v>-0.8</v>
      </c>
      <c r="K178" s="5">
        <v>9.6</v>
      </c>
      <c r="L178" s="5">
        <v>7.2</v>
      </c>
      <c r="M178" s="5">
        <v>2.4479356960175362</v>
      </c>
      <c r="N178" s="5">
        <v>3.7</v>
      </c>
    </row>
    <row r="179" spans="1:14" x14ac:dyDescent="0.25">
      <c r="A179" s="2" t="s">
        <v>47</v>
      </c>
      <c r="B179" s="5">
        <v>9.5280442101243673E-2</v>
      </c>
      <c r="C179" s="5">
        <v>1.8199233716475098</v>
      </c>
      <c r="D179" s="5">
        <v>3.0105684090259985</v>
      </c>
      <c r="E179" s="5">
        <v>5.0131501261338682</v>
      </c>
      <c r="F179" s="5">
        <v>2.6829268292682964</v>
      </c>
      <c r="G179" s="5">
        <v>5.4929991187701948</v>
      </c>
      <c r="H179" s="5">
        <v>5.9942281307659524</v>
      </c>
      <c r="I179" s="5">
        <v>8.851846529673816</v>
      </c>
      <c r="J179" s="5">
        <v>7.5941472775245957</v>
      </c>
      <c r="K179" s="5">
        <v>11.793405943521762</v>
      </c>
      <c r="L179" s="5">
        <v>15.702290512366474</v>
      </c>
      <c r="M179" s="5">
        <v>19.290479078229236</v>
      </c>
      <c r="N179" s="5">
        <v>7.3</v>
      </c>
    </row>
    <row r="180" spans="1:14" x14ac:dyDescent="0.25">
      <c r="A180" s="2" t="s">
        <v>48</v>
      </c>
      <c r="B180" s="5">
        <v>14.917679238335712</v>
      </c>
      <c r="C180" s="5">
        <v>3.5234308149192088</v>
      </c>
      <c r="D180" s="5">
        <v>-3.2827617362496704</v>
      </c>
      <c r="E180" s="5">
        <v>4.4028800794504672</v>
      </c>
      <c r="F180" s="5">
        <v>2.4657651124098776</v>
      </c>
      <c r="G180" s="5">
        <v>2.7</v>
      </c>
      <c r="H180" s="5">
        <v>4</v>
      </c>
      <c r="I180" s="5">
        <v>-0.50416751372229629</v>
      </c>
      <c r="J180" s="5">
        <v>1.1802766393442561</v>
      </c>
      <c r="K180" s="5">
        <v>7.4941176470588289</v>
      </c>
      <c r="L180" s="5">
        <v>2.1289821289821362</v>
      </c>
      <c r="M180" s="5">
        <v>-4.072546056125157</v>
      </c>
      <c r="N180" s="5">
        <v>2.6</v>
      </c>
    </row>
    <row r="181" spans="1:14" x14ac:dyDescent="0.25">
      <c r="A181" s="19" t="s">
        <v>55</v>
      </c>
      <c r="B181" s="5">
        <v>0.27933544858508313</v>
      </c>
      <c r="C181" s="5">
        <v>1.5488198116857941</v>
      </c>
      <c r="D181" s="5">
        <v>5.271753502442472</v>
      </c>
      <c r="E181" s="5">
        <v>5.2971966209475791</v>
      </c>
      <c r="F181" s="5">
        <v>2.971538304636149</v>
      </c>
      <c r="G181" s="5">
        <v>4.9000000000000004</v>
      </c>
      <c r="H181" s="5">
        <v>6.4</v>
      </c>
      <c r="I181" s="5">
        <v>10.250014586615317</v>
      </c>
      <c r="J181" s="5">
        <v>9.3304050672447865</v>
      </c>
      <c r="K181" s="5">
        <v>14.694231640183959</v>
      </c>
      <c r="L181" s="5">
        <v>18.854660663516935</v>
      </c>
      <c r="M181" s="5">
        <v>20.217022996806897</v>
      </c>
      <c r="N181" s="5">
        <v>8.4</v>
      </c>
    </row>
    <row r="182" spans="1:14" x14ac:dyDescent="0.25">
      <c r="A182" s="2" t="s">
        <v>58</v>
      </c>
      <c r="B182" s="5">
        <v>-0.14160960224158003</v>
      </c>
      <c r="C182" s="5">
        <v>0.63565521285132576</v>
      </c>
      <c r="D182" s="5">
        <v>-0.31288243660949888</v>
      </c>
      <c r="E182" s="5">
        <v>0.40681954020897138</v>
      </c>
      <c r="F182" s="5">
        <v>-0.36709335687872269</v>
      </c>
      <c r="G182" s="5">
        <v>-0.28723347966263901</v>
      </c>
      <c r="H182" s="5">
        <v>-2.2340911055597523</v>
      </c>
      <c r="I182" s="5">
        <v>-3.0920370595215019</v>
      </c>
      <c r="J182" s="5">
        <v>-2.9563625382036314</v>
      </c>
      <c r="K182" s="5">
        <v>-1.9908492115308576</v>
      </c>
      <c r="L182" s="5">
        <v>-3.3026249693636238</v>
      </c>
      <c r="M182" s="5">
        <v>-4.0415904128956051</v>
      </c>
      <c r="N182" s="10">
        <v>-2.0636337033554035</v>
      </c>
    </row>
    <row r="201" spans="2:2" x14ac:dyDescent="0.25">
      <c r="B201">
        <f>1000</f>
        <v>1000</v>
      </c>
    </row>
  </sheetData>
  <mergeCells count="27">
    <mergeCell ref="A107:N107"/>
    <mergeCell ref="B45:N45"/>
    <mergeCell ref="A47:N47"/>
    <mergeCell ref="A55:N55"/>
    <mergeCell ref="B65:N65"/>
    <mergeCell ref="A67:N67"/>
    <mergeCell ref="A35:N35"/>
    <mergeCell ref="A167:N167"/>
    <mergeCell ref="A175:N175"/>
    <mergeCell ref="B125:N125"/>
    <mergeCell ref="A127:N127"/>
    <mergeCell ref="A135:N135"/>
    <mergeCell ref="B145:N145"/>
    <mergeCell ref="A147:N147"/>
    <mergeCell ref="A155:N155"/>
    <mergeCell ref="A75:N75"/>
    <mergeCell ref="A115:N115"/>
    <mergeCell ref="B165:N165"/>
    <mergeCell ref="B85:N85"/>
    <mergeCell ref="A87:N87"/>
    <mergeCell ref="A95:N95"/>
    <mergeCell ref="B105:N105"/>
    <mergeCell ref="B5:N5"/>
    <mergeCell ref="A7:N7"/>
    <mergeCell ref="A15:N15"/>
    <mergeCell ref="B25:N25"/>
    <mergeCell ref="A27:N27"/>
  </mergeCells>
  <conditionalFormatting sqref="B16:N23">
    <cfRule type="cellIs" dxfId="17" priority="1" operator="lessThan">
      <formula>0</formula>
    </cfRule>
    <cfRule type="cellIs" dxfId="16" priority="2" operator="greaterThan">
      <formula>0</formula>
    </cfRule>
  </conditionalFormatting>
  <conditionalFormatting sqref="B36:N42">
    <cfRule type="cellIs" dxfId="15" priority="7" operator="lessThan">
      <formula>0</formula>
    </cfRule>
    <cfRule type="cellIs" dxfId="14" priority="8" operator="greaterThan">
      <formula>0</formula>
    </cfRule>
  </conditionalFormatting>
  <conditionalFormatting sqref="B56:N62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B76:N82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B96:N102">
    <cfRule type="cellIs" dxfId="9" priority="19" operator="lessThan">
      <formula>0</formula>
    </cfRule>
    <cfRule type="cellIs" dxfId="8" priority="20" operator="greaterThan">
      <formula>0</formula>
    </cfRule>
  </conditionalFormatting>
  <conditionalFormatting sqref="B116:N122">
    <cfRule type="cellIs" dxfId="7" priority="27" operator="lessThan">
      <formula>0</formula>
    </cfRule>
    <cfRule type="cellIs" dxfId="6" priority="28" operator="greaterThan">
      <formula>0</formula>
    </cfRule>
  </conditionalFormatting>
  <conditionalFormatting sqref="B136:N142">
    <cfRule type="cellIs" dxfId="5" priority="39" operator="lessThan">
      <formula>0</formula>
    </cfRule>
    <cfRule type="cellIs" dxfId="4" priority="40" operator="greaterThan">
      <formula>0</formula>
    </cfRule>
  </conditionalFormatting>
  <conditionalFormatting sqref="B156:N162">
    <cfRule type="cellIs" dxfId="3" priority="49" operator="lessThan">
      <formula>0</formula>
    </cfRule>
    <cfRule type="cellIs" dxfId="2" priority="50" operator="greaterThan">
      <formula>0</formula>
    </cfRule>
  </conditionalFormatting>
  <conditionalFormatting sqref="B176:N182">
    <cfRule type="cellIs" dxfId="1" priority="43" operator="lessThan">
      <formula>0</formula>
    </cfRule>
    <cfRule type="cellIs" dxfId="0" priority="44" operator="greaterThan">
      <formula>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DE_VIE Gruppe inkl. MLA und KSC</vt:lpstr>
      <vt:lpstr>DE_VIE only</vt:lpstr>
      <vt:lpstr>EN_VIE Group incl. MLA and KSC</vt:lpstr>
      <vt:lpstr>EN_VIE only</vt:lpstr>
    </vt:vector>
  </TitlesOfParts>
  <Company>Flughafen Wien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 Christian, KR</dc:creator>
  <cp:lastModifiedBy>Hartmann Lara, FM</cp:lastModifiedBy>
  <cp:lastPrinted>2020-02-12T06:42:12Z</cp:lastPrinted>
  <dcterms:created xsi:type="dcterms:W3CDTF">2020-02-03T09:46:16Z</dcterms:created>
  <dcterms:modified xsi:type="dcterms:W3CDTF">2026-02-06T14:39:26Z</dcterms:modified>
</cp:coreProperties>
</file>